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eting Minutes\FY2023\BC\7 - January 2023\"/>
    </mc:Choice>
  </mc:AlternateContent>
  <xr:revisionPtr revIDLastSave="0" documentId="13_ncr:1_{C280D987-5492-47BB-BCD3-4BD1940B13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 2" sheetId="2" r:id="rId2"/>
  </sheets>
  <definedNames>
    <definedName name="_xlnm.Print_Titles" localSheetId="1">'sheet 2'!$A:$A</definedName>
    <definedName name="_xlnm.Print_Titles" localSheetId="0">Sheet1!$A:$C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1" l="1"/>
  <c r="V38" i="1"/>
  <c r="U38" i="1"/>
  <c r="T38" i="1"/>
  <c r="S38" i="1"/>
  <c r="R38" i="1"/>
  <c r="W9" i="1"/>
  <c r="W8" i="1"/>
  <c r="W7" i="1"/>
  <c r="W6" i="1"/>
  <c r="V8" i="1"/>
  <c r="V7" i="1"/>
  <c r="V6" i="1"/>
  <c r="U8" i="1"/>
  <c r="U7" i="1"/>
  <c r="U6" i="1"/>
  <c r="T7" i="1"/>
  <c r="T6" i="1"/>
  <c r="P9" i="1"/>
  <c r="P8" i="1"/>
  <c r="P7" i="1"/>
  <c r="P6" i="1"/>
  <c r="O8" i="1"/>
  <c r="O7" i="1"/>
  <c r="O6" i="1"/>
  <c r="N8" i="1"/>
  <c r="N7" i="1"/>
  <c r="N6" i="1"/>
  <c r="M7" i="1"/>
  <c r="M6" i="1"/>
  <c r="I38" i="1"/>
  <c r="G38" i="1"/>
  <c r="H38" i="1"/>
  <c r="F7" i="1"/>
  <c r="G7" i="1" s="1"/>
  <c r="F6" i="1"/>
  <c r="G6" i="1" s="1"/>
  <c r="W18" i="1" l="1"/>
  <c r="S18" i="1"/>
  <c r="R18" i="1"/>
  <c r="I18" i="1"/>
  <c r="H18" i="1"/>
  <c r="G18" i="1"/>
  <c r="W15" i="1"/>
  <c r="W17" i="1" s="1"/>
  <c r="V15" i="1"/>
  <c r="V18" i="1" s="1"/>
  <c r="U15" i="1"/>
  <c r="U18" i="1" s="1"/>
  <c r="T15" i="1"/>
  <c r="T18" i="1" s="1"/>
  <c r="S15" i="1"/>
  <c r="S17" i="1" s="1"/>
  <c r="R15" i="1"/>
  <c r="R17" i="1" s="1"/>
  <c r="P15" i="1"/>
  <c r="P18" i="1" s="1"/>
  <c r="O15" i="1"/>
  <c r="O18" i="1" s="1"/>
  <c r="N15" i="1"/>
  <c r="N17" i="1" s="1"/>
  <c r="M15" i="1"/>
  <c r="M17" i="1" s="1"/>
  <c r="L15" i="1"/>
  <c r="L18" i="1" s="1"/>
  <c r="K15" i="1"/>
  <c r="K17" i="1" s="1"/>
  <c r="I15" i="1"/>
  <c r="I17" i="1" s="1"/>
  <c r="H15" i="1"/>
  <c r="H17" i="1" s="1"/>
  <c r="G15" i="1"/>
  <c r="G17" i="1" s="1"/>
  <c r="F15" i="1"/>
  <c r="F17" i="1" s="1"/>
  <c r="E15" i="1"/>
  <c r="E18" i="1" s="1"/>
  <c r="D15" i="1"/>
  <c r="D18" i="1" s="1"/>
  <c r="P17" i="1" l="1"/>
  <c r="O17" i="1"/>
  <c r="U17" i="1"/>
  <c r="T17" i="1"/>
  <c r="V17" i="1"/>
  <c r="L17" i="1"/>
  <c r="M18" i="1"/>
  <c r="N18" i="1"/>
  <c r="K18" i="1"/>
  <c r="E17" i="1"/>
  <c r="D17" i="1"/>
  <c r="F18" i="1"/>
  <c r="W14" i="1"/>
  <c r="V14" i="1"/>
  <c r="W13" i="1"/>
  <c r="W16" i="1" s="1"/>
  <c r="W21" i="1" s="1"/>
  <c r="W22" i="1" s="1"/>
  <c r="W23" i="1" s="1"/>
  <c r="W25" i="1" s="1"/>
  <c r="V13" i="1"/>
  <c r="P14" i="1"/>
  <c r="P13" i="1"/>
  <c r="P16" i="1" s="1"/>
  <c r="P21" i="1" s="1"/>
  <c r="P22" i="1" s="1"/>
  <c r="P23" i="1" s="1"/>
  <c r="P25" i="1" s="1"/>
  <c r="O14" i="1"/>
  <c r="Q18" i="1" s="1"/>
  <c r="O13" i="1"/>
  <c r="O16" i="1" s="1"/>
  <c r="O21" i="1" s="1"/>
  <c r="O22" i="1" s="1"/>
  <c r="O23" i="1" s="1"/>
  <c r="O25" i="1" s="1"/>
  <c r="I9" i="1"/>
  <c r="I8" i="1"/>
  <c r="I7" i="1"/>
  <c r="I6" i="1"/>
  <c r="H8" i="1"/>
  <c r="H7" i="1"/>
  <c r="H6" i="1"/>
  <c r="I14" i="1"/>
  <c r="I13" i="1"/>
  <c r="I16" i="1" s="1"/>
  <c r="H14" i="1"/>
  <c r="H13" i="1"/>
  <c r="H16" i="1" s="1"/>
  <c r="U14" i="1"/>
  <c r="T14" i="1"/>
  <c r="S14" i="1"/>
  <c r="R14" i="1"/>
  <c r="U13" i="1"/>
  <c r="U16" i="1" s="1"/>
  <c r="U21" i="1" s="1"/>
  <c r="U22" i="1" s="1"/>
  <c r="U23" i="1" s="1"/>
  <c r="U25" i="1" s="1"/>
  <c r="T13" i="1"/>
  <c r="S13" i="1"/>
  <c r="R13" i="1"/>
  <c r="S27" i="1"/>
  <c r="T27" i="1" s="1"/>
  <c r="U27" i="1" s="1"/>
  <c r="V27" i="1" s="1"/>
  <c r="W27" i="1" s="1"/>
  <c r="N14" i="1"/>
  <c r="M14" i="1"/>
  <c r="N13" i="1"/>
  <c r="N16" i="1" s="1"/>
  <c r="M13" i="1"/>
  <c r="M16" i="1" s="1"/>
  <c r="M21" i="1" s="1"/>
  <c r="M22" i="1" s="1"/>
  <c r="M23" i="1" s="1"/>
  <c r="M25" i="1" s="1"/>
  <c r="L14" i="1"/>
  <c r="K14" i="1"/>
  <c r="L13" i="1"/>
  <c r="K13" i="1"/>
  <c r="K16" i="1" s="1"/>
  <c r="F14" i="1"/>
  <c r="F13" i="1"/>
  <c r="D13" i="1"/>
  <c r="D16" i="1" s="1"/>
  <c r="G13" i="1"/>
  <c r="E13" i="1"/>
  <c r="E16" i="1" s="1"/>
  <c r="G14" i="1"/>
  <c r="E14" i="1"/>
  <c r="D14" i="1"/>
  <c r="D21" i="1" l="1"/>
  <c r="W19" i="1"/>
  <c r="W30" i="1" s="1"/>
  <c r="W32" i="1" s="1"/>
  <c r="W36" i="1" s="1"/>
  <c r="V19" i="1"/>
  <c r="V30" i="1" s="1"/>
  <c r="V16" i="1"/>
  <c r="V21" i="1" s="1"/>
  <c r="V22" i="1" s="1"/>
  <c r="V23" i="1" s="1"/>
  <c r="V25" i="1" s="1"/>
  <c r="H21" i="1"/>
  <c r="H22" i="1" s="1"/>
  <c r="H23" i="1" s="1"/>
  <c r="H25" i="1" s="1"/>
  <c r="I21" i="1"/>
  <c r="I22" i="1" s="1"/>
  <c r="I23" i="1" s="1"/>
  <c r="I25" i="1" s="1"/>
  <c r="L16" i="1"/>
  <c r="L21" i="1" s="1"/>
  <c r="L22" i="1" s="1"/>
  <c r="L23" i="1" s="1"/>
  <c r="L25" i="1" s="1"/>
  <c r="K21" i="1"/>
  <c r="K22" i="1" s="1"/>
  <c r="K23" i="1" s="1"/>
  <c r="K25" i="1" s="1"/>
  <c r="N19" i="1"/>
  <c r="N30" i="1" s="1"/>
  <c r="M19" i="1"/>
  <c r="M30" i="1" s="1"/>
  <c r="N21" i="1"/>
  <c r="N22" i="1" s="1"/>
  <c r="N23" i="1" s="1"/>
  <c r="N25" i="1" s="1"/>
  <c r="S19" i="1"/>
  <c r="S30" i="1" s="1"/>
  <c r="R16" i="1"/>
  <c r="R21" i="1" s="1"/>
  <c r="R22" i="1" s="1"/>
  <c r="R23" i="1" s="1"/>
  <c r="R25" i="1" s="1"/>
  <c r="S16" i="1"/>
  <c r="S21" i="1" s="1"/>
  <c r="S22" i="1" s="1"/>
  <c r="S23" i="1" s="1"/>
  <c r="S25" i="1" s="1"/>
  <c r="T16" i="1"/>
  <c r="T21" i="1" s="1"/>
  <c r="T22" i="1" s="1"/>
  <c r="T23" i="1" s="1"/>
  <c r="T25" i="1" s="1"/>
  <c r="E21" i="1"/>
  <c r="F16" i="1"/>
  <c r="G16" i="1"/>
  <c r="L27" i="1"/>
  <c r="M27" i="1" s="1"/>
  <c r="N27" i="1" s="1"/>
  <c r="O27" i="1" s="1"/>
  <c r="P27" i="1" s="1"/>
  <c r="O19" i="1" l="1"/>
  <c r="O30" i="1" s="1"/>
  <c r="O32" i="1" s="1"/>
  <c r="O38" i="1" s="1"/>
  <c r="I19" i="1"/>
  <c r="I30" i="1" s="1"/>
  <c r="F19" i="1"/>
  <c r="F30" i="1" s="1"/>
  <c r="H19" i="1"/>
  <c r="H30" i="1" s="1"/>
  <c r="V32" i="1"/>
  <c r="W34" i="1"/>
  <c r="P19" i="1"/>
  <c r="P30" i="1" s="1"/>
  <c r="P32" i="1" s="1"/>
  <c r="N32" i="1"/>
  <c r="N38" i="1" s="1"/>
  <c r="U19" i="1"/>
  <c r="U30" i="1" s="1"/>
  <c r="U32" i="1" s="1"/>
  <c r="U34" i="1" s="1"/>
  <c r="M32" i="1"/>
  <c r="M38" i="1" s="1"/>
  <c r="T19" i="1"/>
  <c r="T30" i="1" s="1"/>
  <c r="T32" i="1" s="1"/>
  <c r="T36" i="1" s="1"/>
  <c r="R19" i="1"/>
  <c r="R30" i="1" s="1"/>
  <c r="R32" i="1" s="1"/>
  <c r="R34" i="1" s="1"/>
  <c r="S32" i="1"/>
  <c r="S36" i="1" s="1"/>
  <c r="F21" i="1"/>
  <c r="F22" i="1" s="1"/>
  <c r="F23" i="1" s="1"/>
  <c r="F25" i="1" s="1"/>
  <c r="G21" i="1"/>
  <c r="G22" i="1" s="1"/>
  <c r="G23" i="1" s="1"/>
  <c r="G25" i="1" s="1"/>
  <c r="G19" i="1"/>
  <c r="G30" i="1" s="1"/>
  <c r="K19" i="1"/>
  <c r="K30" i="1" s="1"/>
  <c r="K32" i="1" s="1"/>
  <c r="K38" i="1" s="1"/>
  <c r="L19" i="1"/>
  <c r="L30" i="1" s="1"/>
  <c r="L32" i="1" s="1"/>
  <c r="L38" i="1" s="1"/>
  <c r="E22" i="1"/>
  <c r="E23" i="1" s="1"/>
  <c r="E25" i="1" s="1"/>
  <c r="P36" i="1" l="1"/>
  <c r="P38" i="1"/>
  <c r="O36" i="1"/>
  <c r="O34" i="1"/>
  <c r="V34" i="1"/>
  <c r="V36" i="1"/>
  <c r="P34" i="1"/>
  <c r="U36" i="1"/>
  <c r="L34" i="1"/>
  <c r="L36" i="1"/>
  <c r="M34" i="1"/>
  <c r="M36" i="1"/>
  <c r="N34" i="1"/>
  <c r="N36" i="1"/>
  <c r="K34" i="1"/>
  <c r="K36" i="1"/>
  <c r="T34" i="1"/>
  <c r="R36" i="1"/>
  <c r="S34" i="1"/>
  <c r="D22" i="1"/>
  <c r="D23" i="1" l="1"/>
  <c r="D25" i="1" s="1"/>
  <c r="E27" i="1"/>
  <c r="G27" i="1" s="1"/>
  <c r="I27" i="1" s="1"/>
  <c r="H27" i="1" l="1"/>
  <c r="H32" i="1" s="1"/>
  <c r="I32" i="1"/>
  <c r="G32" i="1"/>
  <c r="G36" i="1" s="1"/>
  <c r="F27" i="1"/>
  <c r="F32" i="1" s="1"/>
  <c r="F38" i="1" s="1"/>
  <c r="I34" i="1" l="1"/>
  <c r="I36" i="1"/>
  <c r="H36" i="1"/>
  <c r="H34" i="1"/>
  <c r="G34" i="1"/>
  <c r="F36" i="1"/>
  <c r="F34" i="1"/>
  <c r="E19" i="1"/>
  <c r="D19" i="1"/>
  <c r="D30" i="1" s="1"/>
  <c r="E30" i="1" l="1"/>
  <c r="E32" i="1" s="1"/>
  <c r="E38" i="1" s="1"/>
  <c r="D32" i="1"/>
  <c r="D38" i="1" s="1"/>
  <c r="D34" i="1" l="1"/>
  <c r="D36" i="1"/>
  <c r="E34" i="1"/>
  <c r="E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 thiry</author>
  </authors>
  <commentList>
    <comment ref="B13" authorId="0" shapeId="0" xr:uid="{17DB52FF-D4D0-44E1-8F25-9FE398F6F6D3}">
      <text>
        <r>
          <rPr>
            <b/>
            <sz val="9"/>
            <color indexed="81"/>
            <rFont val="Tahoma"/>
            <charset val="1"/>
          </rPr>
          <t>sandy thiry:</t>
        </r>
        <r>
          <rPr>
            <sz val="9"/>
            <color indexed="81"/>
            <rFont val="Tahoma"/>
            <charset val="1"/>
          </rPr>
          <t xml:space="preserve">
The member must accrue 271.5 days to be paid max 43.5 days by City and result with a 1 year added to service per the Actuarial Assumptions 
</t>
        </r>
      </text>
    </comment>
  </commentList>
</comments>
</file>

<file path=xl/sharedStrings.xml><?xml version="1.0" encoding="utf-8"?>
<sst xmlns="http://schemas.openxmlformats.org/spreadsheetml/2006/main" count="90" uniqueCount="44">
  <si>
    <t>Factor</t>
  </si>
  <si>
    <t>Example:</t>
  </si>
  <si>
    <t xml:space="preserve">Residual Sick Leave hours </t>
  </si>
  <si>
    <t>Salary History</t>
  </si>
  <si>
    <t xml:space="preserve">Firefighter II </t>
  </si>
  <si>
    <t>Firefighter II</t>
  </si>
  <si>
    <t xml:space="preserve">Engineer </t>
  </si>
  <si>
    <t>Captain</t>
  </si>
  <si>
    <t>Sick Hours (Val Assumptions)</t>
  </si>
  <si>
    <t>Sick Days paid by City</t>
  </si>
  <si>
    <t>Residual Sick to convert</t>
  </si>
  <si>
    <t>Additional service extended</t>
  </si>
  <si>
    <t>Years of Service Earned</t>
  </si>
  <si>
    <t xml:space="preserve">Total Unused Sick/Vac Payout FAS </t>
  </si>
  <si>
    <t>Vac Payout used in FAS</t>
  </si>
  <si>
    <t>Sick Payout used in FAS</t>
  </si>
  <si>
    <t>Total Credited Service</t>
  </si>
  <si>
    <t>Basic Benefit (Life Only)</t>
  </si>
  <si>
    <t>% Final Average Salary</t>
  </si>
  <si>
    <t>3 year avg</t>
  </si>
  <si>
    <t>4 year avg</t>
  </si>
  <si>
    <t>Final Average Salary</t>
  </si>
  <si>
    <t xml:space="preserve">                                                  COMPARISON OF FINAL AVERAGE SALARY PERIODS</t>
  </si>
  <si>
    <t xml:space="preserve">Hourly Rate </t>
  </si>
  <si>
    <t>Vacation/Sick Payout: 
(52 hr worker)</t>
  </si>
  <si>
    <t>W2 Plan Compensation
3 year avg</t>
  </si>
  <si>
    <t>W2  Plan Compensation
4 year avg</t>
  </si>
  <si>
    <t>Current Plan 
W2 Plan Compensation
2 year avg</t>
  </si>
  <si>
    <t>Salary  
2 year avg</t>
  </si>
  <si>
    <t>Salary   
3 year avg</t>
  </si>
  <si>
    <t>Salary   
4 year avg</t>
  </si>
  <si>
    <t>Salary   
2 year avg</t>
  </si>
  <si>
    <t>Salary  
3 year avg</t>
  </si>
  <si>
    <t>Salary  
4 year avg</t>
  </si>
  <si>
    <t>% to Salary</t>
  </si>
  <si>
    <t>W-2  Plan Compensation
4 year avg</t>
  </si>
  <si>
    <t>Current Plan 
W-2 Plan Compensation
2 year avg</t>
  </si>
  <si>
    <t xml:space="preserve"> FY 22 Pay 4</t>
  </si>
  <si>
    <t>FY 21 Pay 3</t>
  </si>
  <si>
    <t>FY 20 Pay 2</t>
  </si>
  <si>
    <t>FY 19 Pay 1</t>
  </si>
  <si>
    <t>Vacation Hours (2yr + current yr accrual + 1 day for new holiday 2023)</t>
  </si>
  <si>
    <t>Annual Basic Benefit (Life Only)</t>
  </si>
  <si>
    <t xml:space="preserve">Income replacement to Salary (Budgeted Wages)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</si>
</sst>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* #,##0.000_);_(* \(#,##0.000\);_(* &quot;-&quot;?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Font="1"/>
    <xf numFmtId="0" fontId="0" fillId="0" borderId="0" xfId="1" applyNumberFormat="1" applyFont="1" applyAlignment="1">
      <alignment wrapText="1"/>
    </xf>
    <xf numFmtId="43" fontId="0" fillId="0" borderId="0" xfId="1" applyFont="1" applyAlignment="1">
      <alignment wrapText="1"/>
    </xf>
    <xf numFmtId="10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wrapText="1"/>
    </xf>
    <xf numFmtId="10" fontId="0" fillId="0" borderId="0" xfId="1" applyNumberFormat="1" applyFont="1"/>
    <xf numFmtId="165" fontId="0" fillId="0" borderId="0" xfId="1" applyNumberFormat="1" applyFont="1" applyAlignment="1">
      <alignment wrapText="1"/>
    </xf>
    <xf numFmtId="43" fontId="0" fillId="0" borderId="0" xfId="1" applyFont="1" applyAlignment="1">
      <alignment horizontal="left" wrapText="1"/>
    </xf>
    <xf numFmtId="5" fontId="0" fillId="0" borderId="0" xfId="1" applyNumberFormat="1" applyFont="1" applyAlignment="1">
      <alignment wrapText="1"/>
    </xf>
    <xf numFmtId="5" fontId="0" fillId="0" borderId="0" xfId="1" applyNumberFormat="1" applyFont="1"/>
    <xf numFmtId="166" fontId="0" fillId="0" borderId="1" xfId="1" applyNumberFormat="1" applyFont="1" applyBorder="1" applyAlignment="1">
      <alignment wrapText="1"/>
    </xf>
    <xf numFmtId="0" fontId="0" fillId="0" borderId="0" xfId="1" applyNumberFormat="1" applyFont="1" applyAlignment="1">
      <alignment horizontal="right" wrapText="1"/>
    </xf>
    <xf numFmtId="43" fontId="0" fillId="0" borderId="0" xfId="1" applyFont="1" applyBorder="1"/>
    <xf numFmtId="0" fontId="0" fillId="0" borderId="0" xfId="1" applyNumberFormat="1" applyFont="1" applyAlignment="1">
      <alignment horizontal="left" wrapText="1"/>
    </xf>
    <xf numFmtId="0" fontId="0" fillId="0" borderId="0" xfId="1" applyNumberFormat="1" applyFont="1" applyFill="1" applyAlignment="1">
      <alignment wrapText="1"/>
    </xf>
    <xf numFmtId="5" fontId="0" fillId="0" borderId="0" xfId="1" applyNumberFormat="1" applyFont="1" applyFill="1" applyAlignment="1">
      <alignment wrapText="1"/>
    </xf>
    <xf numFmtId="5" fontId="0" fillId="0" borderId="0" xfId="1" applyNumberFormat="1" applyFont="1" applyFill="1"/>
    <xf numFmtId="44" fontId="0" fillId="0" borderId="0" xfId="2" applyFont="1" applyFill="1" applyAlignment="1">
      <alignment wrapText="1"/>
    </xf>
    <xf numFmtId="43" fontId="0" fillId="0" borderId="0" xfId="1" applyFont="1" applyFill="1" applyAlignment="1">
      <alignment wrapText="1"/>
    </xf>
    <xf numFmtId="44" fontId="0" fillId="0" borderId="1" xfId="2" applyFont="1" applyBorder="1" applyAlignment="1">
      <alignment wrapText="1"/>
    </xf>
    <xf numFmtId="164" fontId="0" fillId="0" borderId="0" xfId="1" applyNumberFormat="1" applyFont="1" applyFill="1" applyAlignment="1">
      <alignment wrapText="1"/>
    </xf>
    <xf numFmtId="44" fontId="0" fillId="0" borderId="0" xfId="2" applyFont="1"/>
    <xf numFmtId="44" fontId="0" fillId="0" borderId="0" xfId="2" applyFont="1" applyAlignment="1">
      <alignment wrapText="1"/>
    </xf>
    <xf numFmtId="44" fontId="0" fillId="0" borderId="0" xfId="2" applyFont="1" applyFill="1" applyBorder="1" applyAlignment="1">
      <alignment wrapText="1"/>
    </xf>
    <xf numFmtId="44" fontId="0" fillId="0" borderId="0" xfId="2" applyFont="1" applyBorder="1" applyAlignment="1">
      <alignment wrapText="1"/>
    </xf>
    <xf numFmtId="0" fontId="2" fillId="0" borderId="0" xfId="0" applyFont="1"/>
    <xf numFmtId="43" fontId="0" fillId="0" borderId="0" xfId="1" applyFont="1" applyFill="1" applyBorder="1" applyAlignment="1">
      <alignment wrapText="1"/>
    </xf>
    <xf numFmtId="166" fontId="0" fillId="0" borderId="0" xfId="1" applyNumberFormat="1" applyFont="1" applyBorder="1" applyAlignment="1">
      <alignment wrapText="1"/>
    </xf>
    <xf numFmtId="43" fontId="2" fillId="0" borderId="0" xfId="1" applyFont="1" applyBorder="1" applyAlignment="1">
      <alignment wrapText="1"/>
    </xf>
    <xf numFmtId="43" fontId="2" fillId="0" borderId="0" xfId="1" applyFont="1" applyBorder="1"/>
    <xf numFmtId="44" fontId="0" fillId="0" borderId="0" xfId="2" applyFont="1" applyBorder="1"/>
    <xf numFmtId="164" fontId="0" fillId="0" borderId="0" xfId="1" applyNumberFormat="1" applyFont="1" applyBorder="1" applyAlignment="1">
      <alignment wrapText="1"/>
    </xf>
    <xf numFmtId="164" fontId="0" fillId="0" borderId="0" xfId="1" applyNumberFormat="1" applyFont="1" applyFill="1" applyBorder="1" applyAlignment="1">
      <alignment wrapText="1"/>
    </xf>
    <xf numFmtId="43" fontId="0" fillId="0" borderId="0" xfId="1" applyFont="1" applyBorder="1" applyAlignment="1">
      <alignment wrapText="1"/>
    </xf>
    <xf numFmtId="10" fontId="0" fillId="0" borderId="0" xfId="1" applyNumberFormat="1" applyFont="1" applyBorder="1"/>
    <xf numFmtId="165" fontId="0" fillId="0" borderId="0" xfId="1" applyNumberFormat="1" applyFont="1" applyBorder="1" applyAlignment="1">
      <alignment wrapText="1"/>
    </xf>
    <xf numFmtId="9" fontId="0" fillId="0" borderId="0" xfId="3" applyFont="1" applyBorder="1" applyAlignment="1">
      <alignment wrapText="1"/>
    </xf>
    <xf numFmtId="9" fontId="0" fillId="0" borderId="0" xfId="1" applyNumberFormat="1" applyFont="1" applyBorder="1" applyAlignment="1">
      <alignment wrapText="1"/>
    </xf>
    <xf numFmtId="5" fontId="0" fillId="0" borderId="0" xfId="1" applyNumberFormat="1" applyFont="1" applyBorder="1"/>
    <xf numFmtId="5" fontId="0" fillId="0" borderId="0" xfId="1" applyNumberFormat="1" applyFont="1" applyFill="1" applyBorder="1"/>
    <xf numFmtId="165" fontId="0" fillId="2" borderId="0" xfId="1" applyNumberFormat="1" applyFont="1" applyFill="1" applyAlignment="1">
      <alignment wrapText="1"/>
    </xf>
    <xf numFmtId="9" fontId="0" fillId="2" borderId="0" xfId="3" applyFont="1" applyFill="1" applyAlignment="1">
      <alignment wrapText="1"/>
    </xf>
    <xf numFmtId="9" fontId="0" fillId="2" borderId="0" xfId="1" applyNumberFormat="1" applyFont="1" applyFill="1" applyAlignment="1">
      <alignment wrapText="1"/>
    </xf>
    <xf numFmtId="165" fontId="0" fillId="4" borderId="0" xfId="1" applyNumberFormat="1" applyFont="1" applyFill="1" applyAlignment="1">
      <alignment wrapText="1"/>
    </xf>
    <xf numFmtId="9" fontId="0" fillId="4" borderId="0" xfId="3" applyFont="1" applyFill="1" applyAlignment="1">
      <alignment wrapText="1"/>
    </xf>
    <xf numFmtId="9" fontId="0" fillId="4" borderId="0" xfId="1" applyNumberFormat="1" applyFont="1" applyFill="1" applyAlignment="1">
      <alignment wrapText="1"/>
    </xf>
    <xf numFmtId="165" fontId="0" fillId="3" borderId="0" xfId="1" applyNumberFormat="1" applyFont="1" applyFill="1" applyAlignment="1">
      <alignment wrapText="1"/>
    </xf>
    <xf numFmtId="9" fontId="0" fillId="3" borderId="0" xfId="3" applyFont="1" applyFill="1" applyAlignment="1">
      <alignment wrapText="1"/>
    </xf>
    <xf numFmtId="9" fontId="0" fillId="3" borderId="0" xfId="1" applyNumberFormat="1" applyFont="1" applyFill="1" applyAlignment="1">
      <alignment wrapText="1"/>
    </xf>
    <xf numFmtId="43" fontId="2" fillId="4" borderId="0" xfId="1" applyFont="1" applyFill="1" applyAlignment="1">
      <alignment horizontal="right" wrapText="1"/>
    </xf>
    <xf numFmtId="43" fontId="2" fillId="4" borderId="0" xfId="1" applyFont="1" applyFill="1" applyAlignment="1">
      <alignment horizontal="right"/>
    </xf>
    <xf numFmtId="43" fontId="2" fillId="0" borderId="0" xfId="1" applyFont="1" applyAlignment="1">
      <alignment horizontal="right" wrapText="1"/>
    </xf>
    <xf numFmtId="43" fontId="2" fillId="2" borderId="0" xfId="1" applyFont="1" applyFill="1" applyAlignment="1">
      <alignment horizontal="right" wrapText="1"/>
    </xf>
    <xf numFmtId="43" fontId="2" fillId="2" borderId="0" xfId="1" applyFont="1" applyFill="1" applyAlignment="1">
      <alignment horizontal="right"/>
    </xf>
    <xf numFmtId="43" fontId="2" fillId="3" borderId="0" xfId="1" applyFont="1" applyFill="1" applyAlignment="1">
      <alignment horizontal="right" wrapText="1"/>
    </xf>
    <xf numFmtId="0" fontId="2" fillId="0" borderId="0" xfId="1" applyNumberFormat="1" applyFont="1" applyAlignment="1">
      <alignment wrapText="1"/>
    </xf>
    <xf numFmtId="10" fontId="0" fillId="0" borderId="0" xfId="1" applyNumberFormat="1" applyFont="1" applyFill="1" applyAlignment="1">
      <alignment wrapText="1"/>
    </xf>
    <xf numFmtId="0" fontId="0" fillId="0" borderId="0" xfId="1" applyNumberFormat="1" applyFont="1" applyAlignment="1">
      <alignment horizontal="left" wrapText="1"/>
    </xf>
    <xf numFmtId="0" fontId="0" fillId="0" borderId="0" xfId="0" applyAlignment="1">
      <alignment textRotation="9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tabSelected="1" view="pageBreakPreview" topLeftCell="A4" zoomScale="70" zoomScaleNormal="90" zoomScaleSheetLayoutView="70" workbookViewId="0">
      <selection activeCell="C5" sqref="C5"/>
    </sheetView>
  </sheetViews>
  <sheetFormatPr defaultRowHeight="14.4" x14ac:dyDescent="0.3"/>
  <cols>
    <col min="1" max="1" width="4.44140625" customWidth="1"/>
    <col min="2" max="2" width="5.33203125" customWidth="1"/>
    <col min="3" max="3" width="31.44140625" style="2" customWidth="1"/>
    <col min="4" max="4" width="22.5546875" style="3" customWidth="1"/>
    <col min="5" max="5" width="24" style="1" customWidth="1"/>
    <col min="6" max="6" width="23" style="1" customWidth="1"/>
    <col min="7" max="7" width="24.44140625" style="1" customWidth="1"/>
    <col min="8" max="9" width="22.5546875" style="1" customWidth="1"/>
    <col min="10" max="10" width="1.109375" style="13" customWidth="1"/>
    <col min="11" max="11" width="23.88671875" style="1" customWidth="1"/>
    <col min="12" max="12" width="22.88671875" customWidth="1"/>
    <col min="13" max="13" width="23.44140625" customWidth="1"/>
    <col min="14" max="14" width="22.88671875" customWidth="1"/>
    <col min="15" max="15" width="22.44140625" customWidth="1"/>
    <col min="16" max="16" width="23.88671875" customWidth="1"/>
    <col min="17" max="17" width="1.109375" customWidth="1"/>
    <col min="18" max="18" width="22" customWidth="1"/>
    <col min="19" max="19" width="23.109375" customWidth="1"/>
    <col min="20" max="20" width="24.33203125" customWidth="1"/>
    <col min="21" max="21" width="22.6640625" customWidth="1"/>
    <col min="22" max="22" width="22.33203125" customWidth="1"/>
    <col min="23" max="23" width="21.88671875" customWidth="1"/>
  </cols>
  <sheetData>
    <row r="1" spans="1:23" ht="15" customHeight="1" x14ac:dyDescent="0.3">
      <c r="A1" s="59" t="s">
        <v>22</v>
      </c>
      <c r="D1" s="50" t="s">
        <v>5</v>
      </c>
      <c r="E1" s="51" t="s">
        <v>4</v>
      </c>
      <c r="F1" s="51" t="s">
        <v>4</v>
      </c>
      <c r="G1" s="51" t="s">
        <v>4</v>
      </c>
      <c r="H1" s="51" t="s">
        <v>4</v>
      </c>
      <c r="I1" s="51" t="s">
        <v>4</v>
      </c>
      <c r="K1" s="53" t="s">
        <v>6</v>
      </c>
      <c r="L1" s="54" t="s">
        <v>6</v>
      </c>
      <c r="M1" s="54" t="s">
        <v>6</v>
      </c>
      <c r="N1" s="54" t="s">
        <v>6</v>
      </c>
      <c r="O1" s="54" t="s">
        <v>19</v>
      </c>
      <c r="P1" s="54" t="s">
        <v>20</v>
      </c>
      <c r="R1" s="55" t="s">
        <v>7</v>
      </c>
      <c r="S1" s="55" t="s">
        <v>7</v>
      </c>
      <c r="T1" s="55" t="s">
        <v>7</v>
      </c>
      <c r="U1" s="55" t="s">
        <v>7</v>
      </c>
      <c r="V1" s="55" t="s">
        <v>7</v>
      </c>
      <c r="W1" s="55" t="s">
        <v>7</v>
      </c>
    </row>
    <row r="2" spans="1:23" ht="43.2" x14ac:dyDescent="0.3">
      <c r="A2" s="59"/>
      <c r="D2" s="52" t="s">
        <v>28</v>
      </c>
      <c r="E2" s="50" t="s">
        <v>27</v>
      </c>
      <c r="F2" s="52" t="s">
        <v>25</v>
      </c>
      <c r="G2" s="52" t="s">
        <v>26</v>
      </c>
      <c r="H2" s="52" t="s">
        <v>29</v>
      </c>
      <c r="I2" s="52" t="s">
        <v>30</v>
      </c>
      <c r="J2" s="29"/>
      <c r="K2" s="52" t="s">
        <v>31</v>
      </c>
      <c r="L2" s="53" t="s">
        <v>27</v>
      </c>
      <c r="M2" s="52" t="s">
        <v>25</v>
      </c>
      <c r="N2" s="52" t="s">
        <v>26</v>
      </c>
      <c r="O2" s="52" t="s">
        <v>32</v>
      </c>
      <c r="P2" s="52" t="s">
        <v>33</v>
      </c>
      <c r="Q2" s="26"/>
      <c r="R2" s="52" t="s">
        <v>31</v>
      </c>
      <c r="S2" s="55" t="s">
        <v>27</v>
      </c>
      <c r="T2" s="52" t="s">
        <v>25</v>
      </c>
      <c r="U2" s="52" t="s">
        <v>26</v>
      </c>
      <c r="V2" s="52" t="s">
        <v>29</v>
      </c>
      <c r="W2" s="52" t="s">
        <v>33</v>
      </c>
    </row>
    <row r="3" spans="1:23" x14ac:dyDescent="0.3">
      <c r="A3" s="59"/>
      <c r="C3" s="2" t="s">
        <v>1</v>
      </c>
      <c r="J3" s="30"/>
      <c r="Q3" s="26"/>
    </row>
    <row r="4" spans="1:23" x14ac:dyDescent="0.3">
      <c r="A4" s="59"/>
      <c r="K4" s="3"/>
      <c r="L4" s="1"/>
      <c r="R4" s="3"/>
      <c r="S4" s="1"/>
    </row>
    <row r="5" spans="1:23" x14ac:dyDescent="0.3">
      <c r="A5" s="59"/>
      <c r="C5" s="2" t="s">
        <v>3</v>
      </c>
      <c r="K5" s="3"/>
      <c r="L5" s="1"/>
      <c r="R5" s="3"/>
      <c r="S5" s="1"/>
    </row>
    <row r="6" spans="1:23" x14ac:dyDescent="0.3">
      <c r="A6" s="59"/>
      <c r="C6" s="12" t="s">
        <v>37</v>
      </c>
      <c r="D6" s="23">
        <v>75405</v>
      </c>
      <c r="E6" s="23">
        <v>95185</v>
      </c>
      <c r="F6" s="23">
        <f>E6</f>
        <v>95185</v>
      </c>
      <c r="G6" s="23">
        <f>F6</f>
        <v>95185</v>
      </c>
      <c r="H6" s="23">
        <f>D6</f>
        <v>75405</v>
      </c>
      <c r="I6" s="23">
        <f>D6</f>
        <v>75405</v>
      </c>
      <c r="J6" s="25"/>
      <c r="K6" s="23">
        <v>73588</v>
      </c>
      <c r="L6" s="23">
        <v>91402</v>
      </c>
      <c r="M6" s="23">
        <f>L6</f>
        <v>91402</v>
      </c>
      <c r="N6" s="23">
        <f>L6</f>
        <v>91402</v>
      </c>
      <c r="O6" s="23">
        <f>K6</f>
        <v>73588</v>
      </c>
      <c r="P6" s="23">
        <f>K6</f>
        <v>73588</v>
      </c>
      <c r="R6" s="23">
        <v>105425</v>
      </c>
      <c r="S6" s="23">
        <v>125514</v>
      </c>
      <c r="T6" s="23">
        <f>S6</f>
        <v>125514</v>
      </c>
      <c r="U6" s="23">
        <f>T6</f>
        <v>125514</v>
      </c>
      <c r="V6" s="23">
        <f>R6</f>
        <v>105425</v>
      </c>
      <c r="W6" s="23">
        <f>R6</f>
        <v>105425</v>
      </c>
    </row>
    <row r="7" spans="1:23" x14ac:dyDescent="0.3">
      <c r="A7" s="59"/>
      <c r="C7" s="12" t="s">
        <v>38</v>
      </c>
      <c r="D7" s="23">
        <v>73745</v>
      </c>
      <c r="E7" s="23">
        <v>94175</v>
      </c>
      <c r="F7" s="23">
        <f>E7</f>
        <v>94175</v>
      </c>
      <c r="G7" s="23">
        <f>F7</f>
        <v>94175</v>
      </c>
      <c r="H7" s="23">
        <f>D7</f>
        <v>73745</v>
      </c>
      <c r="I7" s="23">
        <f>D7</f>
        <v>73745</v>
      </c>
      <c r="J7" s="25"/>
      <c r="K7" s="23">
        <v>69775</v>
      </c>
      <c r="L7" s="23">
        <v>90545</v>
      </c>
      <c r="M7" s="23">
        <f>L7</f>
        <v>90545</v>
      </c>
      <c r="N7" s="23">
        <f>L7</f>
        <v>90545</v>
      </c>
      <c r="O7" s="23">
        <f>K7</f>
        <v>69775</v>
      </c>
      <c r="P7" s="23">
        <f>K7</f>
        <v>69775</v>
      </c>
      <c r="R7" s="23">
        <v>101489</v>
      </c>
      <c r="S7" s="23">
        <v>120320</v>
      </c>
      <c r="T7" s="23">
        <f>S7</f>
        <v>120320</v>
      </c>
      <c r="U7" s="23">
        <f>T7</f>
        <v>120320</v>
      </c>
      <c r="V7" s="23">
        <f>R7</f>
        <v>101489</v>
      </c>
      <c r="W7" s="23">
        <f>R7</f>
        <v>101489</v>
      </c>
    </row>
    <row r="8" spans="1:23" x14ac:dyDescent="0.3">
      <c r="A8" s="59"/>
      <c r="C8" s="12" t="s">
        <v>39</v>
      </c>
      <c r="D8" s="23">
        <v>70512</v>
      </c>
      <c r="E8" s="22"/>
      <c r="F8" s="22">
        <v>84345</v>
      </c>
      <c r="G8" s="22">
        <v>84345</v>
      </c>
      <c r="H8" s="22">
        <f>D8</f>
        <v>70512</v>
      </c>
      <c r="I8" s="22">
        <f>D8</f>
        <v>70512</v>
      </c>
      <c r="J8" s="31"/>
      <c r="K8" s="23">
        <v>67179</v>
      </c>
      <c r="L8" s="23"/>
      <c r="M8" s="23">
        <v>89777</v>
      </c>
      <c r="N8" s="23">
        <f>M8</f>
        <v>89777</v>
      </c>
      <c r="O8" s="23">
        <f>K8</f>
        <v>67179</v>
      </c>
      <c r="P8" s="23">
        <f>K8</f>
        <v>67179</v>
      </c>
      <c r="R8" s="23">
        <v>96580</v>
      </c>
      <c r="S8" s="23"/>
      <c r="T8" s="23">
        <v>109301</v>
      </c>
      <c r="U8" s="23">
        <f>T8</f>
        <v>109301</v>
      </c>
      <c r="V8" s="23">
        <f>R8</f>
        <v>96580</v>
      </c>
      <c r="W8" s="23">
        <f>R8</f>
        <v>96580</v>
      </c>
    </row>
    <row r="9" spans="1:23" x14ac:dyDescent="0.3">
      <c r="A9" s="59"/>
      <c r="C9" s="12" t="s">
        <v>40</v>
      </c>
      <c r="D9" s="23">
        <v>68311</v>
      </c>
      <c r="E9" s="22"/>
      <c r="F9" s="22"/>
      <c r="G9" s="22">
        <v>83550</v>
      </c>
      <c r="H9" s="22"/>
      <c r="I9" s="22">
        <f>D9</f>
        <v>68311</v>
      </c>
      <c r="J9" s="31"/>
      <c r="K9" s="23">
        <v>65058</v>
      </c>
      <c r="N9" s="22">
        <v>86075</v>
      </c>
      <c r="O9" s="23"/>
      <c r="P9" s="23">
        <f>K9</f>
        <v>65058</v>
      </c>
      <c r="R9" s="23">
        <v>92064</v>
      </c>
      <c r="U9" s="22">
        <v>108752</v>
      </c>
      <c r="V9" s="23"/>
      <c r="W9" s="23">
        <f>R9</f>
        <v>92064</v>
      </c>
    </row>
    <row r="10" spans="1:23" x14ac:dyDescent="0.3">
      <c r="A10" s="59"/>
      <c r="K10" s="3"/>
      <c r="L10" s="1"/>
      <c r="R10" s="3"/>
      <c r="S10" s="1"/>
    </row>
    <row r="11" spans="1:23" x14ac:dyDescent="0.3">
      <c r="A11" s="59"/>
      <c r="K11" s="3"/>
      <c r="L11" s="1"/>
      <c r="R11" s="3"/>
      <c r="S11" s="1"/>
    </row>
    <row r="12" spans="1:23" ht="28.8" x14ac:dyDescent="0.3">
      <c r="A12" s="59"/>
      <c r="C12" s="2" t="s">
        <v>24</v>
      </c>
      <c r="K12" s="3"/>
      <c r="L12" s="1"/>
      <c r="R12" s="3"/>
      <c r="S12" s="1"/>
    </row>
    <row r="13" spans="1:23" x14ac:dyDescent="0.3">
      <c r="A13" s="59"/>
      <c r="B13">
        <v>271.5</v>
      </c>
      <c r="C13" s="2" t="s">
        <v>8</v>
      </c>
      <c r="D13" s="5">
        <f>B13*12</f>
        <v>3258</v>
      </c>
      <c r="E13" s="5">
        <f>B13*12</f>
        <v>3258</v>
      </c>
      <c r="F13" s="5">
        <f>B13*12</f>
        <v>3258</v>
      </c>
      <c r="G13" s="5">
        <f>B13*12</f>
        <v>3258</v>
      </c>
      <c r="H13" s="5">
        <f>B13*12</f>
        <v>3258</v>
      </c>
      <c r="I13" s="5">
        <f>B13*12</f>
        <v>3258</v>
      </c>
      <c r="J13" s="32"/>
      <c r="K13" s="5">
        <f>B13*12</f>
        <v>3258</v>
      </c>
      <c r="L13" s="5">
        <f>B13*12</f>
        <v>3258</v>
      </c>
      <c r="M13" s="5">
        <f>B13*12</f>
        <v>3258</v>
      </c>
      <c r="N13" s="5">
        <f>B13*12</f>
        <v>3258</v>
      </c>
      <c r="O13" s="5">
        <f>B13*12</f>
        <v>3258</v>
      </c>
      <c r="P13" s="5">
        <f>B13*12</f>
        <v>3258</v>
      </c>
      <c r="R13" s="5">
        <f>B13*12</f>
        <v>3258</v>
      </c>
      <c r="S13" s="5">
        <f>B13*12</f>
        <v>3258</v>
      </c>
      <c r="T13" s="5">
        <f>B13*12</f>
        <v>3258</v>
      </c>
      <c r="U13" s="5">
        <f>B13*12</f>
        <v>3258</v>
      </c>
      <c r="V13" s="5">
        <f>B13*12</f>
        <v>3258</v>
      </c>
      <c r="W13" s="5">
        <f>B13*12</f>
        <v>3258</v>
      </c>
    </row>
    <row r="14" spans="1:23" ht="43.2" x14ac:dyDescent="0.3">
      <c r="A14" s="59"/>
      <c r="B14">
        <v>94</v>
      </c>
      <c r="C14" s="2" t="s">
        <v>41</v>
      </c>
      <c r="D14" s="5">
        <f>B14*12</f>
        <v>1128</v>
      </c>
      <c r="E14" s="5">
        <f>B14*12</f>
        <v>1128</v>
      </c>
      <c r="F14" s="5">
        <f>B14*12</f>
        <v>1128</v>
      </c>
      <c r="G14" s="5">
        <f>B14*12</f>
        <v>1128</v>
      </c>
      <c r="H14" s="5">
        <f>B14*12</f>
        <v>1128</v>
      </c>
      <c r="I14" s="5">
        <f>B14*12</f>
        <v>1128</v>
      </c>
      <c r="J14" s="32"/>
      <c r="K14" s="5">
        <f>B14*12</f>
        <v>1128</v>
      </c>
      <c r="L14" s="5">
        <f>B14*12</f>
        <v>1128</v>
      </c>
      <c r="M14" s="5">
        <f>B14*12</f>
        <v>1128</v>
      </c>
      <c r="N14" s="5">
        <f>B14*12</f>
        <v>1128</v>
      </c>
      <c r="O14" s="5">
        <f>B14*12</f>
        <v>1128</v>
      </c>
      <c r="P14" s="5">
        <f>B14*12</f>
        <v>1128</v>
      </c>
      <c r="R14" s="5">
        <f>B14*12</f>
        <v>1128</v>
      </c>
      <c r="S14" s="5">
        <f>B14*12</f>
        <v>1128</v>
      </c>
      <c r="T14" s="5">
        <f>B14*12</f>
        <v>1128</v>
      </c>
      <c r="U14" s="5">
        <f>B14*12</f>
        <v>1128</v>
      </c>
      <c r="V14" s="5">
        <f>B14*12</f>
        <v>1128</v>
      </c>
      <c r="W14" s="5">
        <f>B14*12</f>
        <v>1128</v>
      </c>
    </row>
    <row r="15" spans="1:23" x14ac:dyDescent="0.3">
      <c r="A15" s="59"/>
      <c r="C15" s="2" t="s">
        <v>23</v>
      </c>
      <c r="D15" s="18">
        <f>D6/52/52</f>
        <v>27.88646449704142</v>
      </c>
      <c r="E15" s="18">
        <f>D6/52/52</f>
        <v>27.88646449704142</v>
      </c>
      <c r="F15" s="18">
        <f>D6/52/52</f>
        <v>27.88646449704142</v>
      </c>
      <c r="G15" s="18">
        <f>D6/52/52</f>
        <v>27.88646449704142</v>
      </c>
      <c r="H15" s="18">
        <f>D6/52/52</f>
        <v>27.88646449704142</v>
      </c>
      <c r="I15" s="18">
        <f>D6/52/52</f>
        <v>27.88646449704142</v>
      </c>
      <c r="J15" s="24"/>
      <c r="K15" s="18">
        <f>K6/52/52</f>
        <v>27.21449704142012</v>
      </c>
      <c r="L15" s="18">
        <f>K6/52/52</f>
        <v>27.21449704142012</v>
      </c>
      <c r="M15" s="18">
        <f>K6/52/52</f>
        <v>27.21449704142012</v>
      </c>
      <c r="N15" s="18">
        <f>K6/52/52</f>
        <v>27.21449704142012</v>
      </c>
      <c r="O15" s="18">
        <f>K6/52/52</f>
        <v>27.21449704142012</v>
      </c>
      <c r="P15" s="18">
        <f>K6/52/52</f>
        <v>27.21449704142012</v>
      </c>
      <c r="Q15" s="24"/>
      <c r="R15" s="18">
        <f>R6/52/52</f>
        <v>38.988535502958584</v>
      </c>
      <c r="S15" s="18">
        <f>R6/52/52</f>
        <v>38.988535502958584</v>
      </c>
      <c r="T15" s="18">
        <f>R6/52/52</f>
        <v>38.988535502958584</v>
      </c>
      <c r="U15" s="18">
        <f>R6/52/52</f>
        <v>38.988535502958584</v>
      </c>
      <c r="V15" s="18">
        <f>R6/52/52</f>
        <v>38.988535502958584</v>
      </c>
      <c r="W15" s="18">
        <f>R6/52/52</f>
        <v>38.988535502958584</v>
      </c>
    </row>
    <row r="16" spans="1:23" x14ac:dyDescent="0.3">
      <c r="A16" s="59"/>
      <c r="C16" s="2" t="s">
        <v>9</v>
      </c>
      <c r="D16" s="19">
        <f>IF(D13/12*0.2&gt;43.5,43.5,D13/12*0.2)</f>
        <v>43.5</v>
      </c>
      <c r="E16" s="19">
        <f t="shared" ref="E16:N16" si="0">IF(E13/12*0.2&gt;43.5,43.5,E13/12*0.2)</f>
        <v>43.5</v>
      </c>
      <c r="F16" s="19">
        <f t="shared" ref="F16:I16" si="1">IF(F13/12*0.2&gt;43.5,43.5,F13/12*0.2)</f>
        <v>43.5</v>
      </c>
      <c r="G16" s="19">
        <f t="shared" si="0"/>
        <v>43.5</v>
      </c>
      <c r="H16" s="19">
        <f t="shared" si="1"/>
        <v>43.5</v>
      </c>
      <c r="I16" s="19">
        <f t="shared" si="1"/>
        <v>43.5</v>
      </c>
      <c r="J16" s="27"/>
      <c r="K16" s="19">
        <f t="shared" si="0"/>
        <v>43.5</v>
      </c>
      <c r="L16" s="19">
        <f t="shared" si="0"/>
        <v>43.5</v>
      </c>
      <c r="M16" s="19">
        <f t="shared" si="0"/>
        <v>43.5</v>
      </c>
      <c r="N16" s="19">
        <f t="shared" si="0"/>
        <v>43.5</v>
      </c>
      <c r="O16" s="19">
        <f t="shared" ref="O16:P16" si="2">IF(O13/12*0.2&gt;43.5,43.5,O13/12*0.2)</f>
        <v>43.5</v>
      </c>
      <c r="P16" s="19">
        <f t="shared" si="2"/>
        <v>43.5</v>
      </c>
      <c r="Q16" s="27"/>
      <c r="R16" s="19">
        <f t="shared" ref="R16:U16" si="3">IF(R13/12*0.2&gt;43.5,43.5,R13/12*0.2)</f>
        <v>43.5</v>
      </c>
      <c r="S16" s="19">
        <f t="shared" si="3"/>
        <v>43.5</v>
      </c>
      <c r="T16" s="19">
        <f t="shared" si="3"/>
        <v>43.5</v>
      </c>
      <c r="U16" s="19">
        <f t="shared" si="3"/>
        <v>43.5</v>
      </c>
      <c r="V16" s="19">
        <f t="shared" ref="V16:W16" si="4">IF(V13/12*0.2&gt;43.5,43.5,V13/12*0.2)</f>
        <v>43.5</v>
      </c>
      <c r="W16" s="19">
        <f t="shared" si="4"/>
        <v>43.5</v>
      </c>
    </row>
    <row r="17" spans="1:23" x14ac:dyDescent="0.3">
      <c r="A17" s="59"/>
      <c r="C17" s="2" t="s">
        <v>15</v>
      </c>
      <c r="D17" s="18">
        <f>IF(D16&gt;24,24*12*D15,D16*12*D15)</f>
        <v>8031.3017751479292</v>
      </c>
      <c r="E17" s="18">
        <f>IF(E16&gt;24,24*12*E15,E16*12*E15)</f>
        <v>8031.3017751479292</v>
      </c>
      <c r="F17" s="18">
        <f t="shared" ref="F17:I17" si="5">IF(F16&gt;24,24*12*F15,F16*12*F15)</f>
        <v>8031.3017751479292</v>
      </c>
      <c r="G17" s="18">
        <f t="shared" si="5"/>
        <v>8031.3017751479292</v>
      </c>
      <c r="H17" s="18">
        <f t="shared" si="5"/>
        <v>8031.3017751479292</v>
      </c>
      <c r="I17" s="18">
        <f t="shared" si="5"/>
        <v>8031.3017751479292</v>
      </c>
      <c r="J17" s="24"/>
      <c r="K17" s="18">
        <f t="shared" ref="K17" si="6">IF(K16&gt;24,24*12*K15,K16*12*K15)</f>
        <v>7837.7751479289946</v>
      </c>
      <c r="L17" s="18">
        <f t="shared" ref="L17" si="7">IF(L16&gt;24,24*12*L15,L16*12*L15)</f>
        <v>7837.7751479289946</v>
      </c>
      <c r="M17" s="18">
        <f t="shared" ref="M17" si="8">IF(M16&gt;24,24*12*M15,M16*12*M15)</f>
        <v>7837.7751479289946</v>
      </c>
      <c r="N17" s="18">
        <f t="shared" ref="N17" si="9">IF(N16&gt;24,24*12*N15,N16*12*N15)</f>
        <v>7837.7751479289946</v>
      </c>
      <c r="O17" s="18">
        <f t="shared" ref="O17" si="10">IF(O16&gt;24,24*12*O15,O16*12*O15)</f>
        <v>7837.7751479289946</v>
      </c>
      <c r="P17" s="18">
        <f t="shared" ref="P17" si="11">IF(P16&gt;24,24*12*P15,P16*12*P15)</f>
        <v>7837.7751479289946</v>
      </c>
      <c r="Q17" s="24"/>
      <c r="R17" s="18">
        <f t="shared" ref="R17" si="12">IF(R16&gt;24,24*12*R15,R16*12*R15)</f>
        <v>11228.698224852073</v>
      </c>
      <c r="S17" s="18">
        <f t="shared" ref="S17" si="13">IF(S16&gt;24,24*12*S15,S16*12*S15)</f>
        <v>11228.698224852073</v>
      </c>
      <c r="T17" s="18">
        <f t="shared" ref="T17" si="14">IF(T16&gt;24,24*12*T15,T16*12*T15)</f>
        <v>11228.698224852073</v>
      </c>
      <c r="U17" s="18">
        <f t="shared" ref="U17" si="15">IF(U16&gt;24,24*12*U15,U16*12*U15)</f>
        <v>11228.698224852073</v>
      </c>
      <c r="V17" s="18">
        <f t="shared" ref="V17" si="16">IF(V16&gt;24,24*12*V15,V16*12*V15)</f>
        <v>11228.698224852073</v>
      </c>
      <c r="W17" s="18">
        <f t="shared" ref="W17" si="17">IF(W16&gt;24,24*12*W15,W16*12*W15)</f>
        <v>11228.698224852073</v>
      </c>
    </row>
    <row r="18" spans="1:23" x14ac:dyDescent="0.3">
      <c r="A18" s="59"/>
      <c r="C18" s="2" t="s">
        <v>14</v>
      </c>
      <c r="D18" s="18">
        <f>IF(B14&gt;62,62*12*D15,B14*12*D15)</f>
        <v>20747.529585798817</v>
      </c>
      <c r="E18" s="18">
        <f>IF(B14&gt;62,62*12*E15,B14*12*E15)</f>
        <v>20747.529585798817</v>
      </c>
      <c r="F18" s="18">
        <f>IF(B14&gt;62,62*12*F15,B14*12*F15)</f>
        <v>20747.529585798817</v>
      </c>
      <c r="G18" s="18">
        <f>IF(B14&gt;62,62*12*G15,B14*12*G15)</f>
        <v>20747.529585798817</v>
      </c>
      <c r="H18" s="18">
        <f>IF(B14&gt;62,62*12*H15,B14*12*H15)</f>
        <v>20747.529585798817</v>
      </c>
      <c r="I18" s="18">
        <f>IF(B14&gt;62,62*12*I15,B14*12*I15)</f>
        <v>20747.529585798817</v>
      </c>
      <c r="J18" s="24"/>
      <c r="K18" s="18">
        <f>IF(B14&gt;62,62*12*K15,B14*12*K15)</f>
        <v>20247.58579881657</v>
      </c>
      <c r="L18" s="18">
        <f>IF(B14&gt;62,62*12*L15,B14*12*L15)</f>
        <v>20247.58579881657</v>
      </c>
      <c r="M18" s="18">
        <f>IF(B14&gt;62,62*12*M15,B14*12*M15)</f>
        <v>20247.58579881657</v>
      </c>
      <c r="N18" s="18">
        <f>IF(B14&gt;62,62*12*N15,B14*12*N15)</f>
        <v>20247.58579881657</v>
      </c>
      <c r="O18" s="18">
        <f>IF(B14&gt;62,62*12*O15,B14*12*O15)</f>
        <v>20247.58579881657</v>
      </c>
      <c r="P18" s="18">
        <f>IF(B14&gt;62,62*12*P15,B14*12*P15)</f>
        <v>20247.58579881657</v>
      </c>
      <c r="Q18" s="18">
        <f t="shared" ref="Q18" si="18">IF(J14&gt;62,62*12*Q15,O14*12*Q15)</f>
        <v>0</v>
      </c>
      <c r="R18" s="18">
        <f>IF(B14&gt;62,62*12*R15,B14*12*R15)</f>
        <v>29007.470414201187</v>
      </c>
      <c r="S18" s="18">
        <f>IF(B14&gt;62,62*12*S15,B14*12*S15)</f>
        <v>29007.470414201187</v>
      </c>
      <c r="T18" s="18">
        <f>IF(B14&gt;62,62*12*T15,B14*12*T15)</f>
        <v>29007.470414201187</v>
      </c>
      <c r="U18" s="18">
        <f>IF(B14&gt;62,62*12*U15,B14*12*U15)</f>
        <v>29007.470414201187</v>
      </c>
      <c r="V18" s="18">
        <f>IF(B14&gt;62,62*12*V15,B14*12*V15)</f>
        <v>29007.470414201187</v>
      </c>
      <c r="W18" s="18">
        <f>IF(B14&gt;62,62*12*W15,B14*12*W15)</f>
        <v>29007.470414201187</v>
      </c>
    </row>
    <row r="19" spans="1:23" x14ac:dyDescent="0.3">
      <c r="A19" s="59"/>
      <c r="C19" s="2" t="s">
        <v>13</v>
      </c>
      <c r="D19" s="20">
        <f t="shared" ref="D19:I19" si="19">SUM(D17:D18)</f>
        <v>28778.831360946744</v>
      </c>
      <c r="E19" s="20">
        <f t="shared" si="19"/>
        <v>28778.831360946744</v>
      </c>
      <c r="F19" s="20">
        <f t="shared" si="19"/>
        <v>28778.831360946744</v>
      </c>
      <c r="G19" s="20">
        <f t="shared" si="19"/>
        <v>28778.831360946744</v>
      </c>
      <c r="H19" s="20">
        <f t="shared" si="19"/>
        <v>28778.831360946744</v>
      </c>
      <c r="I19" s="20">
        <f t="shared" si="19"/>
        <v>28778.831360946744</v>
      </c>
      <c r="J19" s="25"/>
      <c r="K19" s="20">
        <f>SUM(K17:K18)</f>
        <v>28085.360946745564</v>
      </c>
      <c r="L19" s="20">
        <f>SUM(L17:L18)</f>
        <v>28085.360946745564</v>
      </c>
      <c r="M19" s="20">
        <f t="shared" ref="M19:N19" si="20">SUM(M17:M18)</f>
        <v>28085.360946745564</v>
      </c>
      <c r="N19" s="20">
        <f t="shared" si="20"/>
        <v>28085.360946745564</v>
      </c>
      <c r="O19" s="20">
        <f t="shared" ref="O19" si="21">SUM(O17:O18)</f>
        <v>28085.360946745564</v>
      </c>
      <c r="P19" s="20">
        <f t="shared" ref="P19" si="22">SUM(P17:P18)</f>
        <v>28085.360946745564</v>
      </c>
      <c r="Q19" s="25"/>
      <c r="R19" s="20">
        <f>SUM(R17:R18)</f>
        <v>40236.168639053256</v>
      </c>
      <c r="S19" s="20">
        <f>SUM(S17:S18)</f>
        <v>40236.168639053256</v>
      </c>
      <c r="T19" s="20">
        <f t="shared" ref="T19" si="23">SUM(T17:T18)</f>
        <v>40236.168639053256</v>
      </c>
      <c r="U19" s="20">
        <f t="shared" ref="U19" si="24">SUM(U17:U18)</f>
        <v>40236.168639053256</v>
      </c>
      <c r="V19" s="20">
        <f t="shared" ref="V19" si="25">SUM(V17:V18)</f>
        <v>40236.168639053256</v>
      </c>
      <c r="W19" s="20">
        <f t="shared" ref="W19" si="26">SUM(W17:W18)</f>
        <v>40236.168639053256</v>
      </c>
    </row>
    <row r="20" spans="1:23" x14ac:dyDescent="0.3">
      <c r="A20" s="59"/>
      <c r="K20" s="3"/>
      <c r="L20" s="1"/>
      <c r="R20" s="3"/>
      <c r="S20" s="1"/>
    </row>
    <row r="21" spans="1:23" x14ac:dyDescent="0.3">
      <c r="A21" s="59"/>
      <c r="C21" s="15" t="s">
        <v>2</v>
      </c>
      <c r="D21" s="21">
        <f>D13-(D16*12)</f>
        <v>2736</v>
      </c>
      <c r="E21" s="21">
        <f t="shared" ref="E21:G21" si="27">E13-(E16*12)</f>
        <v>2736</v>
      </c>
      <c r="F21" s="21">
        <f t="shared" ref="F21:I21" si="28">F13-(F16*12)</f>
        <v>2736</v>
      </c>
      <c r="G21" s="21">
        <f t="shared" si="27"/>
        <v>2736</v>
      </c>
      <c r="H21" s="21">
        <f t="shared" si="28"/>
        <v>2736</v>
      </c>
      <c r="I21" s="21">
        <f t="shared" si="28"/>
        <v>2736</v>
      </c>
      <c r="J21" s="33"/>
      <c r="K21" s="21">
        <f t="shared" ref="K21:N21" si="29">K13-(K16*12)</f>
        <v>2736</v>
      </c>
      <c r="L21" s="21">
        <f t="shared" si="29"/>
        <v>2736</v>
      </c>
      <c r="M21" s="21">
        <f t="shared" si="29"/>
        <v>2736</v>
      </c>
      <c r="N21" s="21">
        <f t="shared" si="29"/>
        <v>2736</v>
      </c>
      <c r="O21" s="21">
        <f t="shared" ref="O21:P21" si="30">O13-(O16*12)</f>
        <v>2736</v>
      </c>
      <c r="P21" s="21">
        <f t="shared" si="30"/>
        <v>2736</v>
      </c>
      <c r="R21" s="21">
        <f t="shared" ref="R21:U21" si="31">R13-(R16*12)</f>
        <v>2736</v>
      </c>
      <c r="S21" s="21">
        <f t="shared" si="31"/>
        <v>2736</v>
      </c>
      <c r="T21" s="21">
        <f t="shared" si="31"/>
        <v>2736</v>
      </c>
      <c r="U21" s="21">
        <f t="shared" si="31"/>
        <v>2736</v>
      </c>
      <c r="V21" s="21">
        <f t="shared" ref="V21:W21" si="32">V13-(V16*12)</f>
        <v>2736</v>
      </c>
      <c r="W21" s="21">
        <f t="shared" si="32"/>
        <v>2736</v>
      </c>
    </row>
    <row r="22" spans="1:23" x14ac:dyDescent="0.3">
      <c r="A22" s="59"/>
      <c r="C22" s="2" t="s">
        <v>10</v>
      </c>
      <c r="D22" s="5">
        <f t="shared" ref="D22:I22" si="33">D21/12</f>
        <v>228</v>
      </c>
      <c r="E22" s="5">
        <f t="shared" si="33"/>
        <v>228</v>
      </c>
      <c r="F22" s="5">
        <f t="shared" si="33"/>
        <v>228</v>
      </c>
      <c r="G22" s="5">
        <f t="shared" si="33"/>
        <v>228</v>
      </c>
      <c r="H22" s="5">
        <f t="shared" si="33"/>
        <v>228</v>
      </c>
      <c r="I22" s="5">
        <f t="shared" si="33"/>
        <v>228</v>
      </c>
      <c r="J22" s="32"/>
      <c r="K22" s="5">
        <f t="shared" ref="K22:N22" si="34">K21/12</f>
        <v>228</v>
      </c>
      <c r="L22" s="5">
        <f t="shared" si="34"/>
        <v>228</v>
      </c>
      <c r="M22" s="5">
        <f t="shared" si="34"/>
        <v>228</v>
      </c>
      <c r="N22" s="5">
        <f t="shared" si="34"/>
        <v>228</v>
      </c>
      <c r="O22" s="5">
        <f t="shared" ref="O22" si="35">O21/12</f>
        <v>228</v>
      </c>
      <c r="P22" s="5">
        <f t="shared" ref="P22" si="36">P21/12</f>
        <v>228</v>
      </c>
      <c r="R22" s="5">
        <f t="shared" ref="R22" si="37">R21/12</f>
        <v>228</v>
      </c>
      <c r="S22" s="5">
        <f t="shared" ref="S22" si="38">S21/12</f>
        <v>228</v>
      </c>
      <c r="T22" s="5">
        <f t="shared" ref="T22" si="39">T21/12</f>
        <v>228</v>
      </c>
      <c r="U22" s="5">
        <f t="shared" ref="U22" si="40">U21/12</f>
        <v>228</v>
      </c>
      <c r="V22" s="5">
        <f t="shared" ref="V22" si="41">V21/12</f>
        <v>228</v>
      </c>
      <c r="W22" s="5">
        <f t="shared" ref="W22" si="42">W21/12</f>
        <v>228</v>
      </c>
    </row>
    <row r="23" spans="1:23" x14ac:dyDescent="0.3">
      <c r="A23" s="59"/>
      <c r="C23" s="2" t="s">
        <v>11</v>
      </c>
      <c r="D23" s="3">
        <f>(D22/228*365)/365</f>
        <v>1</v>
      </c>
      <c r="E23" s="3">
        <f t="shared" ref="E23:G23" si="43">(E22/228*365)/365</f>
        <v>1</v>
      </c>
      <c r="F23" s="3">
        <f>(F22/228*365)/365</f>
        <v>1</v>
      </c>
      <c r="G23" s="3">
        <f t="shared" si="43"/>
        <v>1</v>
      </c>
      <c r="H23" s="3">
        <f>(H22/228*365)/365</f>
        <v>1</v>
      </c>
      <c r="I23" s="3">
        <f t="shared" ref="I23" si="44">(I22/228*365)/365</f>
        <v>1</v>
      </c>
      <c r="J23" s="34"/>
      <c r="K23" s="3">
        <f t="shared" ref="K23" si="45">(K22/228*365)/365</f>
        <v>1</v>
      </c>
      <c r="L23" s="3">
        <f t="shared" ref="L23" si="46">(L22/228*365)/365</f>
        <v>1</v>
      </c>
      <c r="M23" s="3">
        <f t="shared" ref="M23" si="47">(M22/228*365)/365</f>
        <v>1</v>
      </c>
      <c r="N23" s="3">
        <f t="shared" ref="N23" si="48">(N22/228*365)/365</f>
        <v>1</v>
      </c>
      <c r="O23" s="3">
        <f t="shared" ref="O23" si="49">(O22/228*365)/365</f>
        <v>1</v>
      </c>
      <c r="P23" s="3">
        <f t="shared" ref="P23" si="50">(P22/228*365)/365</f>
        <v>1</v>
      </c>
      <c r="R23" s="3">
        <f t="shared" ref="R23" si="51">(R22/228*365)/365</f>
        <v>1</v>
      </c>
      <c r="S23" s="3">
        <f t="shared" ref="S23" si="52">(S22/228*365)/365</f>
        <v>1</v>
      </c>
      <c r="T23" s="3">
        <f t="shared" ref="T23" si="53">(T22/228*365)/365</f>
        <v>1</v>
      </c>
      <c r="U23" s="3">
        <f t="shared" ref="U23" si="54">(U22/228*365)/365</f>
        <v>1</v>
      </c>
      <c r="V23" s="3">
        <f t="shared" ref="V23" si="55">(V22/228*365)/365</f>
        <v>1</v>
      </c>
      <c r="W23" s="3">
        <f t="shared" ref="W23" si="56">(W22/228*365)/365</f>
        <v>1</v>
      </c>
    </row>
    <row r="24" spans="1:23" x14ac:dyDescent="0.3">
      <c r="A24" s="59"/>
      <c r="C24" s="2" t="s">
        <v>12</v>
      </c>
      <c r="D24" s="5">
        <v>25</v>
      </c>
      <c r="E24" s="5">
        <v>25</v>
      </c>
      <c r="F24" s="5">
        <v>25</v>
      </c>
      <c r="G24" s="5">
        <v>25</v>
      </c>
      <c r="H24" s="5">
        <v>25</v>
      </c>
      <c r="I24" s="5">
        <v>25</v>
      </c>
      <c r="J24" s="32"/>
      <c r="K24" s="5">
        <v>25</v>
      </c>
      <c r="L24" s="5">
        <v>25</v>
      </c>
      <c r="M24" s="5">
        <v>25</v>
      </c>
      <c r="N24" s="5">
        <v>25</v>
      </c>
      <c r="O24" s="5">
        <v>25</v>
      </c>
      <c r="P24" s="5">
        <v>25</v>
      </c>
      <c r="R24" s="5">
        <v>25</v>
      </c>
      <c r="S24" s="5">
        <v>25</v>
      </c>
      <c r="T24" s="5">
        <v>25</v>
      </c>
      <c r="U24" s="5">
        <v>25</v>
      </c>
      <c r="V24" s="5">
        <v>25</v>
      </c>
      <c r="W24" s="5">
        <v>25</v>
      </c>
    </row>
    <row r="25" spans="1:23" x14ac:dyDescent="0.3">
      <c r="A25" s="59"/>
      <c r="C25" s="2" t="s">
        <v>16</v>
      </c>
      <c r="D25" s="11">
        <f>D24+D23</f>
        <v>26</v>
      </c>
      <c r="E25" s="11">
        <f t="shared" ref="E25:G25" si="57">E24+E23</f>
        <v>26</v>
      </c>
      <c r="F25" s="11">
        <f>F24+F23</f>
        <v>26</v>
      </c>
      <c r="G25" s="11">
        <f t="shared" si="57"/>
        <v>26</v>
      </c>
      <c r="H25" s="11">
        <f>H24+H23</f>
        <v>26</v>
      </c>
      <c r="I25" s="11">
        <f t="shared" ref="I25" si="58">I24+I23</f>
        <v>26</v>
      </c>
      <c r="J25" s="28"/>
      <c r="K25" s="11">
        <f t="shared" ref="K25" si="59">K24+K23</f>
        <v>26</v>
      </c>
      <c r="L25" s="11">
        <f t="shared" ref="L25:N25" si="60">L24+L23</f>
        <v>26</v>
      </c>
      <c r="M25" s="11">
        <f t="shared" si="60"/>
        <v>26</v>
      </c>
      <c r="N25" s="11">
        <f t="shared" si="60"/>
        <v>26</v>
      </c>
      <c r="O25" s="11">
        <f t="shared" ref="O25" si="61">O24+O23</f>
        <v>26</v>
      </c>
      <c r="P25" s="11">
        <f t="shared" ref="P25" si="62">P24+P23</f>
        <v>26</v>
      </c>
      <c r="Q25" s="28"/>
      <c r="R25" s="11">
        <f t="shared" ref="R25" si="63">R24+R23</f>
        <v>26</v>
      </c>
      <c r="S25" s="11">
        <f t="shared" ref="S25" si="64">S24+S23</f>
        <v>26</v>
      </c>
      <c r="T25" s="11">
        <f t="shared" ref="T25" si="65">T24+T23</f>
        <v>26</v>
      </c>
      <c r="U25" s="11">
        <f t="shared" ref="U25" si="66">U24+U23</f>
        <v>26</v>
      </c>
      <c r="V25" s="11">
        <f t="shared" ref="V25" si="67">V24+V23</f>
        <v>26</v>
      </c>
      <c r="W25" s="11">
        <f t="shared" ref="W25" si="68">W24+W23</f>
        <v>26</v>
      </c>
    </row>
    <row r="26" spans="1:23" x14ac:dyDescent="0.3">
      <c r="A26" s="59"/>
      <c r="K26" s="3"/>
      <c r="L26" s="1"/>
      <c r="R26" s="3"/>
      <c r="S26" s="1"/>
    </row>
    <row r="27" spans="1:23" x14ac:dyDescent="0.3">
      <c r="A27" s="59"/>
      <c r="C27" s="2" t="s">
        <v>0</v>
      </c>
      <c r="D27" s="4">
        <v>2.5999999999999999E-2</v>
      </c>
      <c r="E27" s="6">
        <f>D27</f>
        <v>2.5999999999999999E-2</v>
      </c>
      <c r="F27" s="6">
        <f>G27</f>
        <v>2.5999999999999999E-2</v>
      </c>
      <c r="G27" s="6">
        <f>E27</f>
        <v>2.5999999999999999E-2</v>
      </c>
      <c r="H27" s="6">
        <f>I27</f>
        <v>2.5999999999999999E-2</v>
      </c>
      <c r="I27" s="6">
        <f>G27</f>
        <v>2.5999999999999999E-2</v>
      </c>
      <c r="J27" s="35"/>
      <c r="K27" s="4">
        <v>2.5999999999999999E-2</v>
      </c>
      <c r="L27" s="6">
        <f>K27</f>
        <v>2.5999999999999999E-2</v>
      </c>
      <c r="M27" s="6">
        <f>L27</f>
        <v>2.5999999999999999E-2</v>
      </c>
      <c r="N27" s="6">
        <f>M27</f>
        <v>2.5999999999999999E-2</v>
      </c>
      <c r="O27" s="6">
        <f>N27</f>
        <v>2.5999999999999999E-2</v>
      </c>
      <c r="P27" s="6">
        <f>O27</f>
        <v>2.5999999999999999E-2</v>
      </c>
      <c r="R27" s="4">
        <v>2.5999999999999999E-2</v>
      </c>
      <c r="S27" s="6">
        <f>R27</f>
        <v>2.5999999999999999E-2</v>
      </c>
      <c r="T27" s="6">
        <f>S27</f>
        <v>2.5999999999999999E-2</v>
      </c>
      <c r="U27" s="6">
        <f>T27</f>
        <v>2.5999999999999999E-2</v>
      </c>
      <c r="V27" s="6">
        <f>U27</f>
        <v>2.5999999999999999E-2</v>
      </c>
      <c r="W27" s="6">
        <f>V27</f>
        <v>2.5999999999999999E-2</v>
      </c>
    </row>
    <row r="28" spans="1:23" x14ac:dyDescent="0.3">
      <c r="A28" s="59"/>
      <c r="K28" s="3"/>
      <c r="L28" s="1"/>
      <c r="R28" s="3"/>
      <c r="S28" s="1"/>
    </row>
    <row r="29" spans="1:23" x14ac:dyDescent="0.3">
      <c r="A29" s="59"/>
      <c r="K29" s="3"/>
      <c r="L29" s="1"/>
      <c r="R29" s="3"/>
      <c r="S29" s="1"/>
    </row>
    <row r="30" spans="1:23" x14ac:dyDescent="0.3">
      <c r="A30" s="59"/>
      <c r="C30" s="2" t="s">
        <v>21</v>
      </c>
      <c r="D30" s="44">
        <f>(D6+D7+D19)/2</f>
        <v>88964.415680473379</v>
      </c>
      <c r="E30" s="44">
        <f>(E6+E7+E19)/2</f>
        <v>109069.41568047338</v>
      </c>
      <c r="F30" s="44">
        <f>(F6+F7+F8+F19)/3</f>
        <v>100827.94378698226</v>
      </c>
      <c r="G30" s="44">
        <f>(G6+G7+G8+G9+G19)/4</f>
        <v>96508.45784023669</v>
      </c>
      <c r="H30" s="44">
        <f>(H6+H7+H8+H19)/3</f>
        <v>82813.610453648915</v>
      </c>
      <c r="I30" s="44">
        <f>(I6+I7+I8+I9+I19)/4</f>
        <v>79187.95784023669</v>
      </c>
      <c r="J30" s="36"/>
      <c r="K30" s="41">
        <f>(K6+K7+K19)/2</f>
        <v>85724.180473372777</v>
      </c>
      <c r="L30" s="41">
        <f>(L6+L7+L19)/2</f>
        <v>105016.18047337278</v>
      </c>
      <c r="M30" s="41">
        <f>(M6+M7+M8+M19)/3</f>
        <v>99936.45364891518</v>
      </c>
      <c r="N30" s="41">
        <f>(N6+N7+N8+N9+N19)/4</f>
        <v>96471.090236686388</v>
      </c>
      <c r="O30" s="41">
        <f>(O6+O7+O8+O19)/3</f>
        <v>79542.45364891518</v>
      </c>
      <c r="P30" s="41">
        <f>(P6+P7+P8+P9+P19)/4</f>
        <v>75921.340236686388</v>
      </c>
      <c r="R30" s="47">
        <f>(R6+R7+R19)/2</f>
        <v>123575.08431952662</v>
      </c>
      <c r="S30" s="47">
        <f>(S6+S7+S19)/2</f>
        <v>143035.08431952662</v>
      </c>
      <c r="T30" s="47">
        <f>(T6+T7+T8+T19)/3</f>
        <v>131790.38954635107</v>
      </c>
      <c r="U30" s="47">
        <f>(U6+U7+U8+U9+U19)/4</f>
        <v>126030.79215976331</v>
      </c>
      <c r="V30" s="47">
        <f>(V6+V7+V8+V19)/3</f>
        <v>114576.72287968441</v>
      </c>
      <c r="W30" s="47">
        <f>(W6+W7+W8+W9+W19)/4</f>
        <v>108948.54215976331</v>
      </c>
    </row>
    <row r="31" spans="1:23" x14ac:dyDescent="0.3">
      <c r="A31" s="59"/>
      <c r="D31" s="7"/>
      <c r="E31" s="7"/>
      <c r="F31" s="7"/>
      <c r="G31" s="7"/>
      <c r="H31" s="7"/>
      <c r="I31" s="7"/>
      <c r="J31" s="36"/>
      <c r="K31" s="7"/>
      <c r="L31" s="7"/>
      <c r="M31" s="7"/>
      <c r="N31" s="7"/>
      <c r="O31" s="7"/>
      <c r="P31" s="7"/>
      <c r="R31" s="7"/>
      <c r="S31" s="7"/>
      <c r="T31" s="7"/>
      <c r="U31" s="7"/>
      <c r="V31" s="7"/>
      <c r="W31" s="7"/>
    </row>
    <row r="32" spans="1:23" x14ac:dyDescent="0.3">
      <c r="A32" s="59"/>
      <c r="C32" s="2" t="s">
        <v>42</v>
      </c>
      <c r="D32" s="44">
        <f t="shared" ref="D32:E32" si="69">D25*D27*D30</f>
        <v>60139.945</v>
      </c>
      <c r="E32" s="44">
        <f t="shared" si="69"/>
        <v>73730.925000000003</v>
      </c>
      <c r="F32" s="44">
        <f>F25*F27*F30</f>
        <v>68159.69</v>
      </c>
      <c r="G32" s="44">
        <f t="shared" ref="G32:I32" si="70">G25*G27*G30</f>
        <v>65239.717499999999</v>
      </c>
      <c r="H32" s="44">
        <f>H25*H27*H30</f>
        <v>55982.00066666666</v>
      </c>
      <c r="I32" s="44">
        <f t="shared" si="70"/>
        <v>53531.059499999996</v>
      </c>
      <c r="J32" s="36"/>
      <c r="K32" s="41">
        <f t="shared" ref="K32:L32" si="71">K25*K27*K30</f>
        <v>57949.545999999995</v>
      </c>
      <c r="L32" s="41">
        <f t="shared" si="71"/>
        <v>70990.937999999995</v>
      </c>
      <c r="M32" s="41">
        <f>M25*M27*M30</f>
        <v>67557.042666666661</v>
      </c>
      <c r="N32" s="41">
        <f t="shared" ref="N32:P32" si="72">N25*N27*N30</f>
        <v>65214.456999999995</v>
      </c>
      <c r="O32" s="41">
        <f>O25*O27*O30</f>
        <v>53770.698666666656</v>
      </c>
      <c r="P32" s="41">
        <f t="shared" si="72"/>
        <v>51322.825999999994</v>
      </c>
      <c r="R32" s="47">
        <f t="shared" ref="R32:S32" si="73">R25*R27*R30</f>
        <v>83536.756999999983</v>
      </c>
      <c r="S32" s="47">
        <f t="shared" si="73"/>
        <v>96691.71699999999</v>
      </c>
      <c r="T32" s="47">
        <f>T25*T27*T30</f>
        <v>89090.303333333315</v>
      </c>
      <c r="U32" s="47">
        <f t="shared" ref="U32:W32" si="74">U25*U27*U30</f>
        <v>85196.815499999982</v>
      </c>
      <c r="V32" s="47">
        <f>V25*V27*V30</f>
        <v>77453.864666666661</v>
      </c>
      <c r="W32" s="47">
        <f t="shared" si="74"/>
        <v>73649.214499999987</v>
      </c>
    </row>
    <row r="33" spans="1:23" x14ac:dyDescent="0.3">
      <c r="A33" s="59"/>
      <c r="K33" s="3"/>
      <c r="L33" s="1"/>
      <c r="M33" s="1"/>
      <c r="N33" s="1"/>
      <c r="O33" s="1"/>
      <c r="P33" s="1"/>
      <c r="R33" s="3"/>
      <c r="S33" s="1"/>
      <c r="T33" s="1"/>
      <c r="U33" s="1"/>
      <c r="V33" s="1"/>
      <c r="W33" s="1"/>
    </row>
    <row r="34" spans="1:23" x14ac:dyDescent="0.3">
      <c r="A34" s="59"/>
      <c r="C34" s="2" t="s">
        <v>18</v>
      </c>
      <c r="D34" s="45">
        <f>D32/D30</f>
        <v>0.67599999999999993</v>
      </c>
      <c r="E34" s="45">
        <f t="shared" ref="E34:G34" si="75">E32/E30</f>
        <v>0.67599999999999993</v>
      </c>
      <c r="F34" s="45">
        <f t="shared" ref="F34:I34" si="76">F32/F30</f>
        <v>0.67599999999999993</v>
      </c>
      <c r="G34" s="45">
        <f t="shared" si="75"/>
        <v>0.67599999999999993</v>
      </c>
      <c r="H34" s="45">
        <f t="shared" si="76"/>
        <v>0.67599999999999993</v>
      </c>
      <c r="I34" s="45">
        <f t="shared" si="76"/>
        <v>0.67599999999999993</v>
      </c>
      <c r="J34" s="37"/>
      <c r="K34" s="42">
        <f>K32/K30</f>
        <v>0.67599999999999993</v>
      </c>
      <c r="L34" s="42">
        <f t="shared" ref="L34:N34" si="77">L32/L30</f>
        <v>0.67599999999999993</v>
      </c>
      <c r="M34" s="42">
        <f t="shared" si="77"/>
        <v>0.67600000000000005</v>
      </c>
      <c r="N34" s="42">
        <f t="shared" si="77"/>
        <v>0.67599999999999993</v>
      </c>
      <c r="O34" s="42">
        <f t="shared" ref="O34:P34" si="78">O32/O30</f>
        <v>0.67599999999999993</v>
      </c>
      <c r="P34" s="42">
        <f t="shared" si="78"/>
        <v>0.67599999999999993</v>
      </c>
      <c r="R34" s="48">
        <f>R32/R30</f>
        <v>0.67599999999999993</v>
      </c>
      <c r="S34" s="48">
        <f t="shared" ref="S34:U34" si="79">S32/S30</f>
        <v>0.67599999999999993</v>
      </c>
      <c r="T34" s="48">
        <f t="shared" si="79"/>
        <v>0.67599999999999993</v>
      </c>
      <c r="U34" s="48">
        <f t="shared" si="79"/>
        <v>0.67599999999999982</v>
      </c>
      <c r="V34" s="48">
        <f t="shared" ref="V34:W34" si="80">V32/V30</f>
        <v>0.67599999999999993</v>
      </c>
      <c r="W34" s="48">
        <f t="shared" si="80"/>
        <v>0.67599999999999993</v>
      </c>
    </row>
    <row r="35" spans="1:23" x14ac:dyDescent="0.3">
      <c r="A35" s="59"/>
      <c r="R35" s="1"/>
    </row>
    <row r="36" spans="1:23" x14ac:dyDescent="0.3">
      <c r="A36" s="59"/>
      <c r="C36" s="2" t="s">
        <v>34</v>
      </c>
      <c r="D36" s="46">
        <f>D32/D6</f>
        <v>0.79755911411710101</v>
      </c>
      <c r="E36" s="46">
        <f>E32/D6</f>
        <v>0.97779888601551623</v>
      </c>
      <c r="F36" s="46">
        <f>F32/D6</f>
        <v>0.90391472714011012</v>
      </c>
      <c r="G36" s="46">
        <f>G32/D6</f>
        <v>0.86519086930574896</v>
      </c>
      <c r="H36" s="46">
        <f>H32/D6</f>
        <v>0.74241762040536652</v>
      </c>
      <c r="I36" s="46">
        <f>I32/D6</f>
        <v>0.70991392480604731</v>
      </c>
      <c r="J36" s="38"/>
      <c r="K36" s="43">
        <f>K32/K6</f>
        <v>0.78748635647116372</v>
      </c>
      <c r="L36" s="43">
        <f>L32/K6</f>
        <v>0.9647080774039245</v>
      </c>
      <c r="M36" s="43">
        <f>M32/K6</f>
        <v>0.91804428258230497</v>
      </c>
      <c r="N36" s="43">
        <f>N32/K6</f>
        <v>0.88621048268739466</v>
      </c>
      <c r="O36" s="43">
        <f>O32/K6</f>
        <v>0.73069928067982082</v>
      </c>
      <c r="P36" s="43">
        <f>P32/K6</f>
        <v>0.69743471761700271</v>
      </c>
      <c r="R36" s="49">
        <f>R32/R6</f>
        <v>0.7923809058572443</v>
      </c>
      <c r="S36" s="49">
        <f>S32/R6</f>
        <v>0.91716117619160531</v>
      </c>
      <c r="T36" s="49">
        <f>T32/R6</f>
        <v>0.84505860406291977</v>
      </c>
      <c r="U36" s="49">
        <f>U32/R6</f>
        <v>0.80812725160066379</v>
      </c>
      <c r="V36" s="49">
        <f>V32/R6</f>
        <v>0.73468214054224956</v>
      </c>
      <c r="W36" s="49">
        <f>W32/R6</f>
        <v>0.69859345032013265</v>
      </c>
    </row>
    <row r="37" spans="1:23" x14ac:dyDescent="0.3">
      <c r="A37" s="59"/>
      <c r="D37" s="9"/>
      <c r="E37" s="10"/>
      <c r="F37" s="10"/>
      <c r="G37" s="10"/>
      <c r="H37" s="10"/>
      <c r="I37" s="10"/>
      <c r="J37" s="39"/>
    </row>
    <row r="38" spans="1:23" ht="28.8" x14ac:dyDescent="0.3">
      <c r="A38" s="59"/>
      <c r="C38" s="15" t="s">
        <v>43</v>
      </c>
      <c r="D38" s="57">
        <f>D32/D6</f>
        <v>0.79755911411710101</v>
      </c>
      <c r="E38" s="57">
        <f>E32/D6</f>
        <v>0.97779888601551623</v>
      </c>
      <c r="F38" s="57">
        <f>F32/D6</f>
        <v>0.90391472714011012</v>
      </c>
      <c r="G38" s="57">
        <f t="shared" ref="G38:I38" si="81">G32/E6</f>
        <v>0.68539914377265321</v>
      </c>
      <c r="H38" s="57">
        <f t="shared" si="81"/>
        <v>0.58813889443364664</v>
      </c>
      <c r="I38" s="57">
        <f t="shared" si="81"/>
        <v>0.56238965698376842</v>
      </c>
      <c r="J38" s="57"/>
      <c r="K38" s="57">
        <f>K32/K6</f>
        <v>0.78748635647116372</v>
      </c>
      <c r="L38" s="57">
        <f>L32/K6</f>
        <v>0.9647080774039245</v>
      </c>
      <c r="M38" s="57">
        <f>M32/K6</f>
        <v>0.91804428258230497</v>
      </c>
      <c r="N38" s="57">
        <f>N32/K6</f>
        <v>0.88621048268739466</v>
      </c>
      <c r="O38" s="57">
        <f>O32/K6</f>
        <v>0.73069928067982082</v>
      </c>
      <c r="P38" s="57">
        <f>P32/K6</f>
        <v>0.69743471761700271</v>
      </c>
      <c r="R38" s="57">
        <f>R32/R6</f>
        <v>0.7923809058572443</v>
      </c>
      <c r="S38" s="57">
        <f>S32/R6</f>
        <v>0.91716117619160531</v>
      </c>
      <c r="T38" s="57">
        <f>T32/R6</f>
        <v>0.84505860406291977</v>
      </c>
      <c r="U38" s="57">
        <f>U32/R6</f>
        <v>0.80812725160066379</v>
      </c>
      <c r="V38" s="57">
        <f>V32/R6</f>
        <v>0.73468214054224956</v>
      </c>
      <c r="W38" s="57">
        <f>W32/R6</f>
        <v>0.69859345032013265</v>
      </c>
    </row>
    <row r="39" spans="1:23" x14ac:dyDescent="0.3">
      <c r="A39" s="59"/>
      <c r="D39" s="9"/>
      <c r="E39" s="10"/>
      <c r="F39" s="10"/>
      <c r="G39" s="10"/>
      <c r="H39" s="10"/>
      <c r="I39" s="10"/>
      <c r="J39" s="39"/>
    </row>
    <row r="40" spans="1:23" x14ac:dyDescent="0.3">
      <c r="A40" s="59"/>
      <c r="C40" s="14"/>
      <c r="D40" s="8"/>
    </row>
    <row r="41" spans="1:23" x14ac:dyDescent="0.3">
      <c r="A41" s="59"/>
      <c r="C41" s="58"/>
      <c r="D41" s="58"/>
    </row>
  </sheetData>
  <mergeCells count="2">
    <mergeCell ref="C41:D41"/>
    <mergeCell ref="A1:A41"/>
  </mergeCells>
  <pageMargins left="0.7" right="0.7" top="0.75" bottom="0.75" header="0.3" footer="0.3"/>
  <pageSetup scale="65" fitToHeight="3" orientation="landscape" r:id="rId1"/>
  <headerFooter>
    <oddFooter>&amp;C&amp;Z&amp;F</oddFooter>
  </headerFooter>
  <colBreaks count="2" manualBreakCount="2">
    <brk id="9" max="1048575" man="1"/>
    <brk id="1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7D1E-0157-48EF-BB2D-E7E23ACE6EB1}">
  <dimension ref="A1:O14"/>
  <sheetViews>
    <sheetView showGridLines="0" zoomScale="90" zoomScaleNormal="90" zoomScaleSheetLayoutView="70" workbookViewId="0">
      <selection activeCell="E3" sqref="E3"/>
    </sheetView>
  </sheetViews>
  <sheetFormatPr defaultRowHeight="14.4" x14ac:dyDescent="0.3"/>
  <cols>
    <col min="1" max="1" width="31.44140625" style="2" customWidth="1"/>
    <col min="2" max="2" width="22.5546875" style="3" customWidth="1"/>
    <col min="3" max="3" width="24" style="1" customWidth="1"/>
    <col min="4" max="4" width="24.44140625" style="1" customWidth="1"/>
    <col min="5" max="5" width="22.5546875" style="1" customWidth="1"/>
    <col min="6" max="6" width="1.109375" style="13" customWidth="1"/>
    <col min="7" max="7" width="23.88671875" style="1" customWidth="1"/>
    <col min="8" max="9" width="22.88671875" customWidth="1"/>
    <col min="10" max="10" width="23.88671875" customWidth="1"/>
    <col min="11" max="11" width="1.109375" customWidth="1"/>
    <col min="12" max="12" width="22" customWidth="1"/>
    <col min="13" max="13" width="23.109375" customWidth="1"/>
    <col min="14" max="14" width="22.6640625" customWidth="1"/>
    <col min="15" max="15" width="21.88671875" customWidth="1"/>
  </cols>
  <sheetData>
    <row r="1" spans="1:15" ht="15" customHeight="1" x14ac:dyDescent="0.3">
      <c r="B1" s="50" t="s">
        <v>5</v>
      </c>
      <c r="C1" s="51" t="s">
        <v>4</v>
      </c>
      <c r="D1" s="51" t="s">
        <v>4</v>
      </c>
      <c r="E1" s="51" t="s">
        <v>4</v>
      </c>
      <c r="G1" s="53" t="s">
        <v>6</v>
      </c>
      <c r="H1" s="54" t="s">
        <v>6</v>
      </c>
      <c r="I1" s="54" t="s">
        <v>6</v>
      </c>
      <c r="J1" s="54" t="s">
        <v>20</v>
      </c>
      <c r="L1" s="55" t="s">
        <v>7</v>
      </c>
      <c r="M1" s="55" t="s">
        <v>7</v>
      </c>
      <c r="N1" s="55" t="s">
        <v>7</v>
      </c>
      <c r="O1" s="55" t="s">
        <v>7</v>
      </c>
    </row>
    <row r="2" spans="1:15" ht="43.2" x14ac:dyDescent="0.3">
      <c r="B2" s="52" t="s">
        <v>28</v>
      </c>
      <c r="C2" s="50" t="s">
        <v>36</v>
      </c>
      <c r="D2" s="52" t="s">
        <v>35</v>
      </c>
      <c r="E2" s="52" t="s">
        <v>30</v>
      </c>
      <c r="F2" s="29"/>
      <c r="G2" s="52" t="s">
        <v>31</v>
      </c>
      <c r="H2" s="53" t="s">
        <v>27</v>
      </c>
      <c r="I2" s="52" t="s">
        <v>26</v>
      </c>
      <c r="J2" s="52" t="s">
        <v>33</v>
      </c>
      <c r="K2" s="26"/>
      <c r="L2" s="52" t="s">
        <v>31</v>
      </c>
      <c r="M2" s="55" t="s">
        <v>27</v>
      </c>
      <c r="N2" s="52" t="s">
        <v>26</v>
      </c>
      <c r="O2" s="52" t="s">
        <v>33</v>
      </c>
    </row>
    <row r="3" spans="1:15" x14ac:dyDescent="0.3">
      <c r="A3" s="56" t="s">
        <v>21</v>
      </c>
      <c r="B3" s="44">
        <v>76806.735207100588</v>
      </c>
      <c r="C3" s="44">
        <v>125634.73520710059</v>
      </c>
      <c r="D3" s="44">
        <v>92647.867603550301</v>
      </c>
      <c r="E3" s="44">
        <v>68233.867603550301</v>
      </c>
      <c r="F3" s="36"/>
      <c r="G3" s="41">
        <v>78727.266272189343</v>
      </c>
      <c r="H3" s="41">
        <v>108842.76627218934</v>
      </c>
      <c r="I3" s="41">
        <v>85603.883136094679</v>
      </c>
      <c r="J3" s="41">
        <v>69940.133136094679</v>
      </c>
      <c r="L3" s="47">
        <v>102589.26479289941</v>
      </c>
      <c r="M3" s="47">
        <v>123987.26479289941</v>
      </c>
      <c r="N3" s="47">
        <v>101875.6323964497</v>
      </c>
      <c r="O3" s="47">
        <v>91176.632396449699</v>
      </c>
    </row>
    <row r="4" spans="1:15" x14ac:dyDescent="0.3">
      <c r="A4" s="56"/>
      <c r="B4" s="7"/>
      <c r="C4" s="7"/>
      <c r="D4" s="7"/>
      <c r="E4" s="7"/>
      <c r="F4" s="36"/>
      <c r="G4" s="7"/>
      <c r="H4" s="7"/>
      <c r="I4" s="7"/>
      <c r="J4" s="7"/>
      <c r="L4" s="7"/>
      <c r="M4" s="7"/>
      <c r="N4" s="7"/>
      <c r="O4" s="7"/>
    </row>
    <row r="5" spans="1:15" x14ac:dyDescent="0.3">
      <c r="A5" s="56" t="s">
        <v>17</v>
      </c>
      <c r="B5" s="44">
        <v>51921.352999999996</v>
      </c>
      <c r="C5" s="44">
        <v>84929.080999999991</v>
      </c>
      <c r="D5" s="44">
        <v>62629.958500000001</v>
      </c>
      <c r="E5" s="44">
        <v>46126.094499999999</v>
      </c>
      <c r="F5" s="36"/>
      <c r="G5" s="41">
        <v>53219.631999999991</v>
      </c>
      <c r="H5" s="41">
        <v>73577.709999999992</v>
      </c>
      <c r="I5" s="41">
        <v>57868.224999999999</v>
      </c>
      <c r="J5" s="41">
        <v>47279.53</v>
      </c>
      <c r="L5" s="47">
        <v>69350.342999999993</v>
      </c>
      <c r="M5" s="47">
        <v>83815.390999999989</v>
      </c>
      <c r="N5" s="47">
        <v>68867.927499999991</v>
      </c>
      <c r="O5" s="47">
        <v>61635.403499999993</v>
      </c>
    </row>
    <row r="6" spans="1:15" x14ac:dyDescent="0.3">
      <c r="A6" s="56"/>
      <c r="G6" s="3"/>
      <c r="H6" s="1"/>
      <c r="I6" s="1"/>
      <c r="J6" s="1"/>
      <c r="L6" s="3"/>
      <c r="M6" s="1"/>
      <c r="N6" s="1"/>
      <c r="O6" s="1"/>
    </row>
    <row r="7" spans="1:15" x14ac:dyDescent="0.3">
      <c r="A7" s="56" t="s">
        <v>18</v>
      </c>
      <c r="B7" s="45">
        <v>0.67599999999999993</v>
      </c>
      <c r="C7" s="45">
        <v>0.67599999999999993</v>
      </c>
      <c r="D7" s="45">
        <v>0.67599999999999993</v>
      </c>
      <c r="E7" s="45">
        <v>0.67599999999999993</v>
      </c>
      <c r="F7" s="37"/>
      <c r="G7" s="42">
        <v>0.67599999999999993</v>
      </c>
      <c r="H7" s="42">
        <v>0.67599999999999993</v>
      </c>
      <c r="I7" s="42">
        <v>0.67599999999999993</v>
      </c>
      <c r="J7" s="42">
        <v>0.67599999999999993</v>
      </c>
      <c r="L7" s="48">
        <v>0.67599999999999993</v>
      </c>
      <c r="M7" s="48">
        <v>0.67599999999999993</v>
      </c>
      <c r="N7" s="48">
        <v>0.67599999999999993</v>
      </c>
      <c r="O7" s="48">
        <v>0.67599999999999993</v>
      </c>
    </row>
    <row r="8" spans="1:15" x14ac:dyDescent="0.3">
      <c r="A8" s="56"/>
      <c r="L8" s="1"/>
    </row>
    <row r="9" spans="1:15" x14ac:dyDescent="0.3">
      <c r="A9" s="56" t="s">
        <v>34</v>
      </c>
      <c r="B9" s="46">
        <v>0.7902913742979345</v>
      </c>
      <c r="C9" s="46">
        <v>1.292699751898811</v>
      </c>
      <c r="D9" s="46">
        <v>0.95328632855903439</v>
      </c>
      <c r="E9" s="46">
        <v>0.70208213975859601</v>
      </c>
      <c r="F9" s="38"/>
      <c r="G9" s="43">
        <v>0.79028885390989267</v>
      </c>
      <c r="H9" s="43">
        <v>1.0925976359478482</v>
      </c>
      <c r="I9" s="43">
        <v>0.85931847880965817</v>
      </c>
      <c r="J9" s="43">
        <v>0.7020808707790086</v>
      </c>
      <c r="L9" s="49">
        <v>0.79029028067416496</v>
      </c>
      <c r="M9" s="49">
        <v>0.95512849703144043</v>
      </c>
      <c r="N9" s="49">
        <v>0.78479285608469218</v>
      </c>
      <c r="O9" s="49">
        <v>0.70237374790605445</v>
      </c>
    </row>
    <row r="10" spans="1:15" x14ac:dyDescent="0.3">
      <c r="B10" s="9"/>
      <c r="C10" s="10"/>
      <c r="D10" s="10"/>
      <c r="E10" s="10"/>
      <c r="F10" s="39"/>
    </row>
    <row r="11" spans="1:15" x14ac:dyDescent="0.3">
      <c r="A11" s="15"/>
      <c r="B11" s="16"/>
      <c r="C11" s="17"/>
      <c r="D11" s="17"/>
      <c r="E11" s="17"/>
      <c r="F11" s="40"/>
    </row>
    <row r="12" spans="1:15" x14ac:dyDescent="0.3">
      <c r="B12" s="9"/>
      <c r="C12" s="10"/>
      <c r="D12" s="10"/>
      <c r="E12" s="10"/>
      <c r="F12" s="39"/>
    </row>
    <row r="13" spans="1:15" x14ac:dyDescent="0.3">
      <c r="A13" s="14"/>
      <c r="B13" s="8"/>
    </row>
    <row r="14" spans="1:15" x14ac:dyDescent="0.3">
      <c r="A14" s="58"/>
      <c r="B14" s="58"/>
    </row>
  </sheetData>
  <mergeCells count="1">
    <mergeCell ref="A14:B14"/>
  </mergeCells>
  <pageMargins left="0.7" right="0.7" top="0.75" bottom="0.75" header="0.3" footer="0.3"/>
  <pageSetup scale="65" fitToHeight="3" orientation="landscape" r:id="rId1"/>
  <headerFooter>
    <oddFooter>&amp;C&amp;Z&amp;F</oddFooter>
  </headerFooter>
  <colBreaks count="2" manualBreakCount="2">
    <brk id="5" max="1048575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 2</vt:lpstr>
      <vt:lpstr>'sheet 2'!Print_Titles</vt:lpstr>
      <vt:lpstr>Sheet1!Print_Titles</vt:lpstr>
    </vt:vector>
  </TitlesOfParts>
  <Company>City of Charlotte, NC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Greer, Scott</dc:creator>
  <cp:lastModifiedBy>Sandy Thiry</cp:lastModifiedBy>
  <cp:lastPrinted>2023-01-05T14:28:46Z</cp:lastPrinted>
  <dcterms:created xsi:type="dcterms:W3CDTF">2014-11-26T15:14:53Z</dcterms:created>
  <dcterms:modified xsi:type="dcterms:W3CDTF">2023-01-05T14:29:43Z</dcterms:modified>
</cp:coreProperties>
</file>